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310" windowWidth="11340" windowHeight="6300" tabRatio="922" activeTab="6"/>
  </bookViews>
  <sheets>
    <sheet name="Источн22 г" sheetId="1" r:id="rId1"/>
    <sheet name="источн 23-24" sheetId="2" state="hidden" r:id="rId2"/>
    <sheet name="гл админ )" sheetId="3" state="hidden" r:id="rId3"/>
    <sheet name="гл админ деф" sheetId="4" state="hidden" r:id="rId4"/>
    <sheet name="доходы2022" sheetId="5" r:id="rId5"/>
    <sheet name="дох 2023-2024" sheetId="6" state="hidden" r:id="rId6"/>
    <sheet name="расх 22 г" sheetId="7" r:id="rId7"/>
    <sheet name="расх 2023-2024" sheetId="8" state="hidden" r:id="rId8"/>
    <sheet name="РБА 2022" sheetId="9" r:id="rId9"/>
    <sheet name="РБА 2023-2024" sheetId="10" state="hidden" r:id="rId10"/>
    <sheet name="целев 2022" sheetId="11" r:id="rId11"/>
    <sheet name="целев 2023-2024" sheetId="12" state="hidden" r:id="rId12"/>
    <sheet name="мтр18" sheetId="13" state="hidden" r:id="rId13"/>
    <sheet name="мтр22" sheetId="14" state="hidden" r:id="rId14"/>
  </sheets>
  <definedNames/>
  <calcPr fullCalcOnLoad="1"/>
</workbook>
</file>

<file path=xl/sharedStrings.xml><?xml version="1.0" encoding="utf-8"?>
<sst xmlns="http://schemas.openxmlformats.org/spreadsheetml/2006/main" count="10681" uniqueCount="774">
  <si>
    <t>МП "Сохранность автомобильных дорог общего пользования местного значения и повышения уровня безопасности дорожного движения муниципального образования «Николаевское городское поселение»"</t>
  </si>
  <si>
    <t>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 (за исключением случаев, предусмотренных Градостроительным кодексом Российской Федерации, иными федеральными законами), разрешений на ввод объектов в эксплуатацию при осуществлении строительства, реконструкции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поселений, резервирование земель и изъятие, в том числе путем выкупа, земельных участков в границах поселения для муниципальных нужд, осуществление муниципального земельного контроля за использованием земель поселения</t>
  </si>
  <si>
    <t>ИТОГО</t>
  </si>
  <si>
    <t>02040</t>
  </si>
  <si>
    <t>103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</si>
  <si>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</si>
  <si>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</si>
  <si>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02052</t>
  </si>
  <si>
    <t>410</t>
  </si>
  <si>
    <t>116</t>
  </si>
  <si>
    <t>ШТРАФЫ, САНКЦИИ, ВОЗМЕЩЕНИЕ УЩЕРБА</t>
  </si>
  <si>
    <t>140</t>
  </si>
  <si>
    <t>Субсидии на капитальный ремонт и ремонт дворовых территорий многоквартирных домов, поездов к дворовым территориям многоквартирных домов населенных пунктов</t>
  </si>
  <si>
    <t>Субсидии бюджетам муниципальных образований Еврейской автономной области на 2013 год насофинансирование расходных обязательств муниципальных образований, связаных с повышением размеров окладов (должностных окладов), ставок заработной платы отдельным категориям работников учреждений дошкольного образования и культуры Еврейской автономной области</t>
  </si>
  <si>
    <t>2015 год, тыс. рублей</t>
  </si>
  <si>
    <t>Главного администратора доходов</t>
  </si>
  <si>
    <t>Доходов бюджета поселений</t>
  </si>
  <si>
    <t>Наименование кода экономической классификации доходов</t>
  </si>
  <si>
    <t>116 51040 02 0000 140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</si>
  <si>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</si>
  <si>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04999</t>
  </si>
  <si>
    <t>02230</t>
  </si>
  <si>
    <t>02240</t>
  </si>
  <si>
    <t>02250</t>
  </si>
  <si>
    <t>02260</t>
  </si>
  <si>
    <t>111 05013 13 0000 120</t>
  </si>
  <si>
    <t xml:space="preserve">Доходы, получаемые в виде  арендной  платы  за земельные       участки,       государственная собственность на  которые  не  разграничена и которые расположены в границах городских поселений,  а  также средства от продажи права на  заключение договоров аренды указанных земельных участков </t>
  </si>
  <si>
    <t>111 05035 13 0000 120</t>
  </si>
  <si>
    <t>111 05075 13 0000 120</t>
  </si>
  <si>
    <t>Доходы от сдачи в аренду имущества, составляющего казну городских поселений (за исключением земельных участков)</t>
  </si>
  <si>
    <t>111 09035 13 0000 120</t>
  </si>
  <si>
    <t>Доходы от эксплуатации и использования имущества автомобильных дорог, находящихся в собственности городских поселений</t>
  </si>
  <si>
    <t>111 09045 13 0000 120</t>
  </si>
  <si>
    <t>Полномочия на осуществление управленческих функций по осуществлению полномочий по формированию, исполнению бюджета поселений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</si>
  <si>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</si>
  <si>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113 01995 13 0000 130</t>
  </si>
  <si>
    <t>Прочие доходы от оказания платных услуг (работ)  получателями средств бюджетов городских поселений</t>
  </si>
  <si>
    <t>113 02995 13 0000 130</t>
  </si>
  <si>
    <t>Прочие доходы от компенсации затрат бюджетов городских поселений</t>
  </si>
  <si>
    <t>114 01050 13 0000 410</t>
  </si>
  <si>
    <t>Доходы от продажи квартир, находящихся в собственности городских поселений</t>
  </si>
  <si>
    <t>114 02052 13 0000 410</t>
  </si>
  <si>
    <t>Доходы от реализации имущества, находящегося в оперативном управлении учреждений, находящихся в ведении органов управления городских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</si>
  <si>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114 02053 13 0000 410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</si>
  <si>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</si>
  <si>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Иные бюджетные ассигнования</t>
  </si>
  <si>
    <t>114 02052 13 0000 440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</si>
  <si>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</si>
  <si>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114 02053 13 0000 440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</si>
  <si>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</si>
  <si>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114 03050 13 0000 410</t>
  </si>
  <si>
    <t>Средства от распоряжения и реализации конфискованного и иного имущества, обращенного в доходы городских поселений (в части реализации основных средств по указанному имуществу)</t>
  </si>
  <si>
    <t>114 03050 13 0000 440</t>
  </si>
  <si>
    <t>Средства от распоряжения и реализации конфискованного и иного имущества, обращенного в доходы городских поселений (в части реализации материальных запасов по указанному имуществу)</t>
  </si>
  <si>
    <t>114 04050 13 0000 420</t>
  </si>
  <si>
    <t>Доходы от продажи нематериальных активов, находящихся в собственности городских поселений</t>
  </si>
  <si>
    <t>114 06013 13 0000 430</t>
  </si>
  <si>
    <t>ЦСР</t>
  </si>
  <si>
    <t>313</t>
  </si>
  <si>
    <t>03 0 01 04011</t>
  </si>
  <si>
    <t>04 0 00 00000</t>
  </si>
  <si>
    <t>04 0 01 00000</t>
  </si>
  <si>
    <t>ИТОГО ПО МУНИЦИПАЛЬНЫМ ПРОГРАММАМ</t>
  </si>
  <si>
    <t>Расходы на выплаты персоналу казенных учреждений</t>
  </si>
  <si>
    <t xml:space="preserve">МП «Развитие сетей наружного освещения на территории муниципального образования </t>
  </si>
  <si>
    <t>06 0 00 00000</t>
  </si>
  <si>
    <t>Повышение уровня освещенности на территории муниципального образования</t>
  </si>
  <si>
    <t>06 0 01 00000</t>
  </si>
  <si>
    <t>Мероприятия по замене и переоборудованию осветительных приборов</t>
  </si>
  <si>
    <t>06 0 01 05040</t>
  </si>
  <si>
    <t xml:space="preserve">ИТОГО ПО НЕПРОГРАММНЫМ НАПРАВЛЕНИЯМ ДЕЯТЕЛЬНОСТИ: </t>
  </si>
  <si>
    <t>ВСЕГО:</t>
  </si>
  <si>
    <t>Расходы на выплаты по оплате труда работников казенных учреждений - театры, концертные и другие организации исполнительных искусств - Народный самодеятельный коллектив</t>
  </si>
  <si>
    <t xml:space="preserve">МП "Создание условий для развития малого и среднего предпринимательства на территории муниципального образования "Николаевское городское поселение" Смидовичского муниципального района ЕАО </t>
  </si>
  <si>
    <t xml:space="preserve">МП "Культура муниципального образования"Николаевское городское поселение" </t>
  </si>
  <si>
    <t>83 4 00 21802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</si>
  <si>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</si>
  <si>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</si>
  <si>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Межбюджетные трансферты, передаваемые из бюджета Николаевского городского поселения Смидовичскому муниципальному району  в 2017 году</t>
  </si>
  <si>
    <t>Приложение № 2</t>
  </si>
  <si>
    <t>Приложение № 4</t>
  </si>
  <si>
    <t>Приложение № 13</t>
  </si>
  <si>
    <t>2017 (тыс. рублей)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</si>
  <si>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</si>
  <si>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116 21050 13 0000 140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</si>
  <si>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поселений</t>
  </si>
  <si>
    <t>116 23050 13 0000 140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</si>
  <si>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городских поселений</t>
  </si>
  <si>
    <t>116 23051 13 0000 140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</si>
  <si>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поселений</t>
  </si>
  <si>
    <t>116 23052 13 0000 140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</si>
  <si>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городских поселений</t>
  </si>
  <si>
    <t>116 32000 13 0000 140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</si>
  <si>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поселений)</t>
  </si>
  <si>
    <t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бюджета городских поселений</t>
  </si>
  <si>
    <t>116 46000 13 0000 140</t>
  </si>
  <si>
    <t>Поступление сумм в возмещение ущерба в свзяи с нарушением исполнителем (подрядчиком) условий государственных контрактов или иных договоров, финансируемых за счет средств муниципальных дорожных фондов городских поселений, либо в связи с уклонением от заключения таких контрактов или иных договоров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</si>
  <si>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</si>
  <si>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117 01050 13 0000 180</t>
  </si>
  <si>
    <t>Невыясненные поступления, зачисляемые в бюджеты городских поселений</t>
  </si>
  <si>
    <t>117 05050 13 0000 180</t>
  </si>
  <si>
    <t>Прочие     неналоговые     доходы     бюджетов городских поселений</t>
  </si>
  <si>
    <t>Дотации бюджетам городских поселений на выравнивание бюджетной обеспеченности</t>
  </si>
  <si>
    <t>Дотации бюджетам городских поселений на поддержку мер по обеспечению сбалансированности бюджетов</t>
  </si>
  <si>
    <t>Прочие дотации бюджетам городских поселений</t>
  </si>
  <si>
    <t>81 0 00 00000</t>
  </si>
  <si>
    <t>81 1 00 00000</t>
  </si>
  <si>
    <t>81 1 00 00110</t>
  </si>
  <si>
    <t>82 0 00 00000</t>
  </si>
  <si>
    <t>82 1 00 00000</t>
  </si>
  <si>
    <t>82 1 00 00110</t>
  </si>
  <si>
    <t>83 0 00 00000</t>
  </si>
  <si>
    <t>83 1 00 00000</t>
  </si>
  <si>
    <t>83 1 00 00110</t>
  </si>
  <si>
    <t>83 1 00 00190</t>
  </si>
  <si>
    <t>83 3 00 21270</t>
  </si>
  <si>
    <t>83 3 00 00000</t>
  </si>
  <si>
    <t>83 3 00 59301</t>
  </si>
  <si>
    <t>83 4 00 00000</t>
  </si>
  <si>
    <t>83 4 00 90020</t>
  </si>
  <si>
    <t>83 3 00 51180</t>
  </si>
  <si>
    <t>83 4 00 21800</t>
  </si>
  <si>
    <t>83 3 00 02100</t>
  </si>
  <si>
    <t>83 4 00 90030</t>
  </si>
  <si>
    <t>83 4 00 60010</t>
  </si>
  <si>
    <t>83 4 00 60020</t>
  </si>
  <si>
    <t>83 4 00 60030</t>
  </si>
  <si>
    <t>83 4 00 60040</t>
  </si>
  <si>
    <t>83 4 00 60050</t>
  </si>
  <si>
    <t>83 4 00 21050</t>
  </si>
  <si>
    <t>83 2 00 00000</t>
  </si>
  <si>
    <t>83 2 00 00211</t>
  </si>
  <si>
    <t>83 2 00 00291</t>
  </si>
  <si>
    <t>83 2 00 00212</t>
  </si>
  <si>
    <t>83 2 00 00292</t>
  </si>
  <si>
    <t>83 2 00 00213</t>
  </si>
  <si>
    <t>83 4 00 01000</t>
  </si>
  <si>
    <t>83 4 00 52101</t>
  </si>
  <si>
    <t>83 4 00 52102</t>
  </si>
  <si>
    <t>83 4 00 52103</t>
  </si>
  <si>
    <t>Субсидии бюджетам городских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</si>
  <si>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Субсидии бюджетам городских поселений на реализацию федеральных целевых программ</t>
  </si>
  <si>
    <t>202 02078 13 0000 151</t>
  </si>
  <si>
    <t>Субсидии бюджетам городских поселений на бюджетные инвестиции для модернизации объектов коммунальной инфраструктуры</t>
  </si>
  <si>
    <t>Субсидии бюджетам городских поселений на проведение капитального ремонта многоквартирных домов</t>
  </si>
  <si>
    <t>202 02150 13 0000 151</t>
  </si>
  <si>
    <t>Субсидии бюджетам городских поселений на реализацию программы энергосбережения и повышения энергетической эффективности на период до 2020 года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</si>
  <si>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</si>
  <si>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Прочие субсидии бюджетам городских поселений </t>
  </si>
  <si>
    <t>Субвенции бюджетам городских поселений на государственную регистрацию актов гражданского состояния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</si>
  <si>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</si>
  <si>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Полномочия на осуществление управленческих функций по организации и осуществлению деятельности в области архитектуры и градостроительства</t>
  </si>
  <si>
    <t>Полномочия на осуществление внешнего муниципального финансового контроля</t>
  </si>
  <si>
    <t>Содержание муниципального имущества</t>
  </si>
  <si>
    <t>администрация Николаевского городского поселения Смидовичского муниципального района Еврейской автономной области</t>
  </si>
  <si>
    <t>314</t>
  </si>
  <si>
    <t>Улучшение транспортно-эксплуатационного состояния автомобильных дорог общего пользования местного значения и повышение уровня безопасности дорожного движения</t>
  </si>
  <si>
    <t>МП"Формирование комфортной городской среды на 2018 и плановый период2019-2022 годов"</t>
  </si>
  <si>
    <t>Обеспечение комфортных условий проживания населения и создания эстетической привлекательности поселка</t>
  </si>
  <si>
    <t>Мероприятия по благоустройству дворовых территрий</t>
  </si>
  <si>
    <t>Содержание дорог общего пользования местного значения муниципального образования и искусственных сооружений на них</t>
  </si>
  <si>
    <t>01 0 01 04021</t>
  </si>
  <si>
    <t>МП "Реконструкция объектов коммунальной инфраструктуры муниципального образования "Николаевское городское поселение"2017-2018 годы</t>
  </si>
  <si>
    <t>МП "Культура муниципального образования"Николаевское городское поселение" на 2018-2020 годы"</t>
  </si>
  <si>
    <t>Организация  деятельности домов культуры</t>
  </si>
  <si>
    <t>Расходы на выплаты по оплате труда работников  домов культуры</t>
  </si>
  <si>
    <t>Расходы на обеспечение деятельности (оказание услуг) домов культуры</t>
  </si>
  <si>
    <t>Расходы на выплаты по оплате труда работников библиотеки</t>
  </si>
  <si>
    <t>Расходы на обеспечение деятельности (оказание услуг)  библиотек</t>
  </si>
  <si>
    <t>Организация деятельности коллективов самодеятельного народного творчества</t>
  </si>
  <si>
    <t>Расходы на выплаты по оплате труда работников коллективов самодеятельного народного творчества</t>
  </si>
  <si>
    <t xml:space="preserve">04 0 01 00000 </t>
  </si>
  <si>
    <t>02 0 01 04061</t>
  </si>
  <si>
    <t>Прочие субвенции бюджетам городских поселений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</si>
  <si>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</si>
  <si>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городских поселений на комплектование книжных фондов библиотек муниципальных образований</t>
  </si>
  <si>
    <t>10000</t>
  </si>
  <si>
    <t>30000</t>
  </si>
  <si>
    <t>Межбюджетные трансферты, передаваемые бюджетам городских поселений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</si>
  <si>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Межбюджетные трансферты, передаваемые бюджетам городских поселений на государственную поддержку муниципальных учреждений культуры, находящихся на территории сельских поселений</t>
  </si>
  <si>
    <t>Межбюджетные трансферты, передаваемые бюджетам городских поселений на государственную поддержку лучших работников муниципальных учреждений культуры, находящихся на территории сельских поселений</t>
  </si>
  <si>
    <t>Прочие межбюджетные трансферты, передаваемые бюджетам городских поселений</t>
  </si>
  <si>
    <t xml:space="preserve">Прочие безвозмездные поступления в бюджеты городских поселений от бюджетов субъектов Российской Федерации </t>
  </si>
  <si>
    <t>Высшее должностное лицо муниципального образования</t>
  </si>
  <si>
    <t>Расходы на выплаты по оплате труда работников органов местного самоуправления</t>
  </si>
  <si>
    <t>Фонд оплаты труда государственных (муниципальных) органов</t>
  </si>
  <si>
    <t>119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</si>
  <si>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</si>
  <si>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</si>
  <si>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Обеспечение деятельности представительного органа муниципального образования</t>
  </si>
  <si>
    <t>Обеспечение функционирования органов местного самоуправления муниципального образования, обеспечение функционирования отдельных казенных учреждений</t>
  </si>
  <si>
    <t>93 1 00 00190</t>
  </si>
  <si>
    <t>Расходы на обеспечение функций органов местного самоуправления</t>
  </si>
  <si>
    <t>Расходы на выплаты персоналу государственных (муниципальных органов)</t>
  </si>
  <si>
    <t>240</t>
  </si>
  <si>
    <t>Иные закупки товаров, работ и услуг для обеспечениягосударственных (муниципальных) нужд</t>
  </si>
  <si>
    <t>Иные выплаты персоналу государственных (муниципальных) органов</t>
  </si>
  <si>
    <t>850</t>
  </si>
  <si>
    <t>Уплата налогов, сборов и иных платежей</t>
  </si>
  <si>
    <t>853</t>
  </si>
  <si>
    <t>Уплата иных платежей</t>
  </si>
  <si>
    <t>ГРБС</t>
  </si>
  <si>
    <t>Обеспечение  деятельности казенных учреждений</t>
  </si>
  <si>
    <t>Осуществление управленческих функций по применению законодательства об административных правонарушениях</t>
  </si>
  <si>
    <t>Осуществление переданных полномочий на государственную регистрацию актов гражданского состояния</t>
  </si>
  <si>
    <t>93 4 00 00000</t>
  </si>
  <si>
    <t>Непрограммные мероприятия органов местного самоуправления муниципального образования</t>
  </si>
  <si>
    <t>Оценка недвижимости, признание прав и регулирование отношений по муниципальной собственности</t>
  </si>
  <si>
    <t xml:space="preserve">Мероприятия по предупреждению и ликвидации последствий чрезвычайных ситуаций  и стихийных бедствий          
</t>
  </si>
  <si>
    <t>Мероприятия в области организации деятельности аварийно - спасательных служб и аварийно - спасательных формирований</t>
  </si>
  <si>
    <t>Осуществление отдельных государственных полномочий по предоставлениюгражданам актов, необходимыхдля получения государственной поддержки личных подсобных хозяйств населения по субсидированию части затрат</t>
  </si>
  <si>
    <t>01 0 00 00000</t>
  </si>
  <si>
    <t>01 0 01 00000</t>
  </si>
  <si>
    <t>01 0 01 04022</t>
  </si>
  <si>
    <t>Субвенции бюджетам городских поселений на выполнение передаваемых полномочий субъектов Российской Федерации</t>
  </si>
  <si>
    <t>Ремонт автомобильных дорог общего пользования местного значения муниципального образования</t>
  </si>
  <si>
    <t>02 0 00 00000</t>
  </si>
  <si>
    <t>02 0 01 00000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</si>
  <si>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</si>
  <si>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</si>
  <si>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</si>
  <si>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РЗ</t>
  </si>
  <si>
    <t>ПР</t>
  </si>
  <si>
    <t>КЦСР</t>
  </si>
  <si>
    <t>КВР</t>
  </si>
  <si>
    <t>Сумма (тыс. рублей)</t>
  </si>
  <si>
    <t>Обеспечение функционирования высшего должностного лица муниципального образования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</si>
  <si>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</si>
  <si>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выплату персоналу государственных (муниципальных) органов</t>
  </si>
  <si>
    <t>Председатель Собрания депутатов муниципального образования</t>
  </si>
  <si>
    <t>Обеспечение деятельности органов местного самоуправления муниципального образования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</si>
  <si>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</si>
  <si>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</si>
  <si>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</si>
  <si>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800</t>
  </si>
  <si>
    <t xml:space="preserve">Исполнение судебных актов  </t>
  </si>
  <si>
    <t>830</t>
  </si>
  <si>
    <t>Исполнение судебных актов РФ и мировых соглашений по возмещению вреда, причиненного в результате незаконных действий (бездействия)  органов государственной власти(государственных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</si>
  <si>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 xml:space="preserve">Уплата налогов, сборов и иных платежей </t>
  </si>
  <si>
    <t xml:space="preserve">Уплата прочих налогов, сборов </t>
  </si>
  <si>
    <t>Осуществление отдельных полномочий Российской Федерации и государственных полномочий Еврейской автономной области</t>
  </si>
  <si>
    <t>Оплата взносов</t>
  </si>
  <si>
    <t>83 4 00 90040</t>
  </si>
  <si>
    <t>01 0 02 04023</t>
  </si>
  <si>
    <t>Основное мероприятие "Содействие развитию малого и среднего предпринимательства"</t>
  </si>
  <si>
    <t>05 0 01 40834</t>
  </si>
  <si>
    <t>05 0 01 S0834</t>
  </si>
  <si>
    <t>МП "Сохранность автомобильных дорог общего пользования местного значения и повышения уровня безопасности дорожного движения муниципального образования «Николаевское городское поселение» на 2018-2020 годы"</t>
  </si>
  <si>
    <t>03 0 00 00000</t>
  </si>
  <si>
    <t>03 0 01 00000</t>
  </si>
  <si>
    <t xml:space="preserve">03 0 01 00000 </t>
  </si>
  <si>
    <t>03 0 01 S2600</t>
  </si>
  <si>
    <t>Реконструкция напорного канализационного коллектора в п.Николаевка</t>
  </si>
  <si>
    <t>04 0 01 00211</t>
  </si>
  <si>
    <t>04 0 01 00291</t>
  </si>
  <si>
    <t>04 0 02 00000</t>
  </si>
  <si>
    <t>04 0 02 00212</t>
  </si>
  <si>
    <t xml:space="preserve">04 0 02 00212 </t>
  </si>
  <si>
    <t>04 0 02 00292</t>
  </si>
  <si>
    <t>04 0 03 00000</t>
  </si>
  <si>
    <t>04 0 03 00213</t>
  </si>
  <si>
    <t>МП "Модернизация объектов коммунальной инфраструктуры муниципального образования "</t>
  </si>
  <si>
    <t>Реконструкция центральной котельной</t>
  </si>
  <si>
    <t>Реконструкция объектов комунальной инфраструктуры</t>
  </si>
  <si>
    <t>Исполнение судебных актов, вступивших в законную силу, по искам к администрации муниципального образования</t>
  </si>
  <si>
    <t>83 4 00 03260</t>
  </si>
  <si>
    <t>Расходы на выплаты по оплате труда работников казенных учреждений - Дома культуры</t>
  </si>
  <si>
    <t>Фонд оплаты труда учреждений</t>
  </si>
  <si>
    <t xml:space="preserve">Иные    выплаты    персоналу учреждений,  за исключением фонда оплаты труда      
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</si>
  <si>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</si>
  <si>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Расходы на обеспечение деятельности (оказание услуг) казенных учреждений - Дома культуры</t>
  </si>
  <si>
    <t>Расходы на выплаты по оплате труда работников учреждений - Библиотеки</t>
  </si>
  <si>
    <t>93 2 00 00212</t>
  </si>
  <si>
    <t>Расходы на обеспечение деятельности (оказание услуг) казенных учреждений - Библиотеки</t>
  </si>
  <si>
    <t>Социальное обеспечение и иные выплаты населению</t>
  </si>
  <si>
    <t>300</t>
  </si>
  <si>
    <t>Организация и проведение мероприятий по развитию на территории муниципального образования физической культуры и массового спорта</t>
  </si>
  <si>
    <t>83 4 00 22320</t>
  </si>
  <si>
    <t>Организация и проведение мероприятий по развитию на территории муниципального образования физической культуры и массового спорта за  счет прочих межбюджетных трансфертов передавемые из бюджета муниципального района</t>
  </si>
  <si>
    <t>83 4 00 22321</t>
  </si>
  <si>
    <t>Полномочия на осуществление управленческих функций по осуществлению полномочий по формированию, исполнению бюджета поселений, внутреннему финансовому контролю</t>
  </si>
  <si>
    <t>Поддержка малого и среднего предпринимательства</t>
  </si>
  <si>
    <t>Организация мероприятий направленных на повышение безопасности дорожного движения</t>
  </si>
  <si>
    <t>Развитие систем уличного освещения</t>
  </si>
  <si>
    <t>Мероприятия по обеспечению строительства и содержания автомобильных дорог и инженерных сооружений на них в рамках благоустройства</t>
  </si>
  <si>
    <t>Организация озеленения на территории муниципального образования</t>
  </si>
  <si>
    <t xml:space="preserve">Организация прочих мероприятий по благоустройству на территории муниципального образования                    
</t>
  </si>
  <si>
    <t>Организация и проведение мероприятий в сфере культуры</t>
  </si>
  <si>
    <t>Ррасходы на выплаты персоналу казенных учреждений</t>
  </si>
  <si>
    <t>Расходы на обеспечение деятельности (оказание услуг) муниципальных казенных учреждений</t>
  </si>
  <si>
    <t>Жилищное хозяйство</t>
  </si>
  <si>
    <t>05 0 00 00000</t>
  </si>
  <si>
    <t>МП "Проведение капитального ремонта жилого фонда Приамурского городского поселения на 2016 год"</t>
  </si>
  <si>
    <t>Обеспечение мероприятий по проведению капитального ремонта многоквартирных домов"</t>
  </si>
  <si>
    <t>831</t>
  </si>
  <si>
    <t>Перечисления из бюджетов городских поселений (в бюджеты городских поселений) для осуществления возврата (зачета) излишне уплаченных 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изысканные суммы</t>
  </si>
  <si>
    <t>Возврат остатков субсидий, субвенций и иных межбюджетных трансфертов, имеющих целевое назначение прошлых лет из бюджетов городских поселений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</si>
  <si>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</si>
  <si>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Организация мероприятий направленных на повышение безопасности дорожного движения для улучшение инженерного обустройства</t>
  </si>
  <si>
    <t xml:space="preserve">Доходы   от   сдачи   в   аренду    имущества, находящегося в оперативном управлении  органов  управления  городских поселений   и    созданных    ими учреждений    (за    исключением     имущества муниципальных бюджетных и автономных учреждений)          
</t>
  </si>
  <si>
    <t>05075</t>
  </si>
  <si>
    <t>09035</t>
  </si>
  <si>
    <t>Прочие доходы от оказания платных услуг (работ) получателями средств бюджетов городских поселений</t>
  </si>
  <si>
    <t>02995</t>
  </si>
  <si>
    <t>Доходы от реализации имущества, находящегося в оперативном управлении учреждений, находящихся в ведении органов управления городских поселений (за исключением имущества муниципальных бюджетных и автономных учреждений),в части реализации основных средств по указанному имуществу</t>
  </si>
  <si>
    <t>02053</t>
  </si>
  <si>
    <t>440</t>
  </si>
  <si>
    <t>03050</t>
  </si>
  <si>
    <t>420</t>
  </si>
  <si>
    <t>Доходы от продажи земельных участков, государственная собственность на которые не разграничена и которые расположенны в границах городских поселений</t>
  </si>
  <si>
    <t>23050</t>
  </si>
  <si>
    <t>23051</t>
  </si>
  <si>
    <t>23052</t>
  </si>
  <si>
    <t>32000</t>
  </si>
  <si>
    <t>33050</t>
  </si>
  <si>
    <t>06033</t>
  </si>
  <si>
    <t>Земельный налог с организаций, обладающих земельным участком, расположенным в границах городских поселений</t>
  </si>
  <si>
    <t>06043</t>
  </si>
  <si>
    <t>Земельный налог с физических лиц, обладающих земельным участком, расположенным в границах городских поселений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</si>
  <si>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</si>
  <si>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37040</t>
  </si>
  <si>
    <t>46000</t>
  </si>
  <si>
    <t>51040</t>
  </si>
  <si>
    <t>Прочие неналоговые доходы бюджетов городских поселений</t>
  </si>
  <si>
    <t>01999</t>
  </si>
  <si>
    <t>83 4 00 35150</t>
  </si>
  <si>
    <t>Субсидии бюджтам городских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</t>
  </si>
  <si>
    <t>02051</t>
  </si>
  <si>
    <t>Субсидии бюджетам городских поселений бюджетной системы Российской Федерации (межбюджетные трансферты)</t>
  </si>
  <si>
    <t>02109</t>
  </si>
  <si>
    <t>02150</t>
  </si>
  <si>
    <t>02216</t>
  </si>
  <si>
    <t>03999</t>
  </si>
  <si>
    <t>04014</t>
  </si>
  <si>
    <t>04041</t>
  </si>
  <si>
    <t>04052</t>
  </si>
  <si>
    <t>09024</t>
  </si>
  <si>
    <t>208</t>
  </si>
  <si>
    <t xml:space="preserve">Прочие поступления от денежных взысканий (штрафов) и иных сумм в возмещение ущерба, зачисляемые в бюджеты </t>
  </si>
  <si>
    <t>Дотации бюджетам городских поселений на частичную компенсацию дополнительных расходов на повышение оплаты труда работников бюджетной сферы</t>
  </si>
  <si>
    <t>Субсидии бюджетам городских поселений на софинансирование капитальных вложений в объекты муниципальной собственности</t>
  </si>
  <si>
    <t>Публичные нормативные социальные выплаты гражданам</t>
  </si>
  <si>
    <t xml:space="preserve">Межбюджетные трансферты   </t>
  </si>
  <si>
    <t>500</t>
  </si>
  <si>
    <t>01 05 02 01 13 0000 510</t>
  </si>
  <si>
    <t>Увеличение прочих остатков денежных средств бюджетов городских поселений</t>
  </si>
  <si>
    <t>01 05 02 01 13 0000 610</t>
  </si>
  <si>
    <t>Уменьшение прочих остатков денежных средств бюджетов городских поселений</t>
  </si>
  <si>
    <t>Доходы от уплаты акцизов на прямогонный бензин, подлежащие распределению между бюджетами субъектов Российской Федерации и местными ю.джетами с учетом установленных дефференцированных нормативов отчислений в местные бюджеты</t>
  </si>
  <si>
    <t xml:space="preserve"> 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</si>
  <si>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                      
</t>
  </si>
  <si>
    <t>&lt;*&gt; - Администратором поступлений по группе доходов "2 00 00000 00 0000 000 - Безвозмездные поступления", не указанных в таблице, является финансовый отдел администрации Смидовичского муниципального района Еврейской автономной области.</t>
  </si>
  <si>
    <t>Другие вопросы в области национальной экономики</t>
  </si>
  <si>
    <t>12</t>
  </si>
  <si>
    <t xml:space="preserve">Функционирование высшего должностного лица субъекта Российской Федерации и муниципального образования          
</t>
  </si>
  <si>
    <t>Дорожное хозяйство (дорожные фонды)</t>
  </si>
  <si>
    <t>Благоустройство</t>
  </si>
  <si>
    <t>01</t>
  </si>
  <si>
    <t>02</t>
  </si>
  <si>
    <t>04</t>
  </si>
  <si>
    <t>03</t>
  </si>
  <si>
    <t>09</t>
  </si>
  <si>
    <t>05</t>
  </si>
  <si>
    <t>08</t>
  </si>
  <si>
    <t>Коммунальное хозяйство</t>
  </si>
  <si>
    <t>к решению Собрания депутатов</t>
  </si>
  <si>
    <t>Наименование показателя</t>
  </si>
  <si>
    <t>Сельское хозяйство и рыболовство</t>
  </si>
  <si>
    <t>13</t>
  </si>
  <si>
    <t>Поддержка коммунального хозяйства</t>
  </si>
  <si>
    <t>540</t>
  </si>
  <si>
    <t xml:space="preserve">ОБЩЕГОСУДАРСТВЕННЫЕ ВОПРОСЫ         </t>
  </si>
  <si>
    <t>121</t>
  </si>
  <si>
    <t>122</t>
  </si>
  <si>
    <t>Закупка товаров, работ, услуг в сфере информационно – коммуникационных технологий</t>
  </si>
  <si>
    <t>242</t>
  </si>
  <si>
    <t>244</t>
  </si>
  <si>
    <t xml:space="preserve">Уплата прочих налогов, сборов и иных платежей                            
</t>
  </si>
  <si>
    <t>852</t>
  </si>
  <si>
    <t xml:space="preserve">                                                                 к решению Собрания депутатов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</si>
  <si>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           
</t>
  </si>
  <si>
    <t xml:space="preserve">Другие общегосударственные вопросы  </t>
  </si>
  <si>
    <t xml:space="preserve">НАЦИОНАЛЬНАЯ ОБОРОНА                </t>
  </si>
  <si>
    <t xml:space="preserve">Мобилизационная  и вневойсковая подготовка </t>
  </si>
  <si>
    <t xml:space="preserve">Осуществление первичного воинского учета на территориях, где отсутствуют военные комиссариаты
</t>
  </si>
  <si>
    <t xml:space="preserve">НАЦИОНАЛЬНАЯ     БЕЗОПАСНОСТЬ      И
ПРАВООХРАНИТЕЛЬНАЯ ДЕЯТЕЛЬНОСТЬ     
</t>
  </si>
  <si>
    <t>Администрация Николаевского городского поселения Смидовичского муниципального района Еврейской автономной области</t>
  </si>
  <si>
    <t xml:space="preserve">Защита  населения  и  территории  от чрезвычайных ситуаций  природного  и техногенного характера, гражданская оборона                             
</t>
  </si>
  <si>
    <t xml:space="preserve">НАЦИОНАЛЬНАЯ ЭКОНОМИКА              </t>
  </si>
  <si>
    <t>ЖИЛИЩНО -  КОММУНАЛЬНОЕ ХОЗЯЙСТВО</t>
  </si>
  <si>
    <t xml:space="preserve">Предоставление субсидий на возмещение затрат в связи с производством (реализацией) товаров, выполнением работ, оказанием услуг </t>
  </si>
  <si>
    <t xml:space="preserve">Субсидии  юридическим  лицам  (кроме государственных (муниципальных) учреждений)  и  физическим  лицам  - производителям товаров, работ, услуг
</t>
  </si>
  <si>
    <t>Организация и содержание мест захоронения</t>
  </si>
  <si>
    <t xml:space="preserve">КУЛЬТУРА И КИНЕМАТОГРАФИЯ           </t>
  </si>
  <si>
    <t xml:space="preserve">Культура                            </t>
  </si>
  <si>
    <t>111</t>
  </si>
  <si>
    <t>112</t>
  </si>
  <si>
    <t xml:space="preserve">08 </t>
  </si>
  <si>
    <t xml:space="preserve">ФИЗИЧЕСКАЯ КУЛЬТУРА И СПОРТ         </t>
  </si>
  <si>
    <t xml:space="preserve">Массовый спорт                 </t>
  </si>
  <si>
    <t>11</t>
  </si>
  <si>
    <t>СОЦИАЛЬНАЯ ПОЛИТИКА</t>
  </si>
  <si>
    <t>10</t>
  </si>
  <si>
    <t>Пенсионное обеспечение</t>
  </si>
  <si>
    <t xml:space="preserve">Доплаты к пенсиям муниципальных служащих                            
</t>
  </si>
  <si>
    <t>312</t>
  </si>
  <si>
    <t>Уточнение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</si>
  <si>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</si>
  <si>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</si>
  <si>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>ИТОГО:</t>
  </si>
  <si>
    <t>14</t>
  </si>
  <si>
    <t>Реализация государственных функций, связанных с общегосударственным управлением</t>
  </si>
  <si>
    <t>На осуществление внешнего муниципального финансового контроля</t>
  </si>
  <si>
    <t>Наименование налога (сбора)</t>
  </si>
  <si>
    <t>ДОХОДЫ</t>
  </si>
  <si>
    <t>101</t>
  </si>
  <si>
    <t>01 0 01 04023</t>
  </si>
  <si>
    <t>00000</t>
  </si>
  <si>
    <t>00</t>
  </si>
  <si>
    <t>0000</t>
  </si>
  <si>
    <t>000</t>
  </si>
  <si>
    <t>НАЛОГ НА ПРИБЫЛЬ, ДОХОДЫ</t>
  </si>
  <si>
    <t>02000</t>
  </si>
  <si>
    <t>110</t>
  </si>
  <si>
    <t>Налог на доходы физических лиц</t>
  </si>
  <si>
    <t>02010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</si>
  <si>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</si>
  <si>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02020</t>
  </si>
  <si>
    <t>Налог  на  доходы  физических  лиц  с   доходов, полученных   от    осуществления    деятельности физическими   лицами,   зарегистрированными    в качестве индивидуальных предпринимателей,  нотариусов,  занимающихся   частной   практикой, адвокатов,  учредивших  адвокатские  кабинеты, и  других лиц,  занимающихся  частной  практикой  в соответствии со статьей 227  Налогового  кодекса Российской Федерации</t>
  </si>
  <si>
    <t>02030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</si>
  <si>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</si>
  <si>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105</t>
  </si>
  <si>
    <t>НАЛОГИ НА СОВОКУПНЫЙ ДОХОД</t>
  </si>
  <si>
    <t>03000</t>
  </si>
  <si>
    <t>Единый сельскохозяйственный налог</t>
  </si>
  <si>
    <t>03010</t>
  </si>
  <si>
    <t>03020</t>
  </si>
  <si>
    <t>Единый сельскохозяйственный налог (за налоговые периоды, истекшие до 1 января 2011 года)</t>
  </si>
  <si>
    <t>106</t>
  </si>
  <si>
    <t>05 0 01 00000</t>
  </si>
  <si>
    <t>05 0 01 S2600</t>
  </si>
  <si>
    <t>НАЛОГИ НА ИМУЩЕСТВО</t>
  </si>
  <si>
    <t>01030</t>
  </si>
  <si>
    <t>06000</t>
  </si>
  <si>
    <t xml:space="preserve">Земельный налог </t>
  </si>
  <si>
    <t>06013</t>
  </si>
  <si>
    <t>109</t>
  </si>
  <si>
    <t>ЗАДОЛЖЕННОСТЬ И ПЕРЕРАСЧЕТЫ ПО ОТМЕНЕННЫМ НАЛОГАМ, СБОРАМ И ИНЫМ ОБЯЗАТЕЛЬНЫМ ПЛАТЕЖАМ</t>
  </si>
  <si>
    <t>04000</t>
  </si>
  <si>
    <t>Налоги на имущество</t>
  </si>
  <si>
    <t>04050</t>
  </si>
  <si>
    <t>Фонд оплаты труда государственных (муниципальных) органов и взносы по обязательному социальному страхованию</t>
  </si>
  <si>
    <t xml:space="preserve">Прочая  закупка  товаров,  работ и услуг для обеспечения государственных (муниципальных) нужд                
</t>
  </si>
  <si>
    <t xml:space="preserve">Иные    выплаты    персоналу казенных учреждений,  за исключением фонда оплаты труда      
</t>
  </si>
  <si>
    <t>Иные пенсии, социальные доплаты к пенсиям</t>
  </si>
  <si>
    <t xml:space="preserve">Земельный налог  (по  обязательствам,  возникшим  до 1 января 2006 года)  </t>
  </si>
  <si>
    <t>04053</t>
  </si>
  <si>
    <t>ДОХОДЫ ОТ ИСПОЛЬЗОВАНИЯ ИМУЩЕСТВА, НАХОДЯЩЕГОСЯ В ГОСУДАРСТВЕННОЙ И МУНИЦИПАЛЬНОЙ СОБСТВЕННОСТИ</t>
  </si>
  <si>
    <t>05000</t>
  </si>
  <si>
    <t>120</t>
  </si>
  <si>
    <t>Межбюджетные трансферты, передаваемые бюджетам городских поселений на подключение общедоступных библиотек Российской Федерации к сети "Интернет" и развитие системы библиотечного дела с учетом задачи расширения информационных технологий и оцифровки</t>
  </si>
  <si>
    <t>Дотации бюджетам бюджетной системы Российской Федерации</t>
  </si>
  <si>
    <t>15001</t>
  </si>
  <si>
    <t>15002</t>
  </si>
  <si>
    <t>35930</t>
  </si>
  <si>
    <t>35118</t>
  </si>
  <si>
    <t>30024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</si>
  <si>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</si>
  <si>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05013</t>
  </si>
  <si>
    <t>05035</t>
  </si>
  <si>
    <t>09045</t>
  </si>
  <si>
    <t>113</t>
  </si>
  <si>
    <t>ДОХОДЫ ОТ ОКАЗАНИЯ ПЛАТНЫХ УСЛУГ (РАБОТ) И КОМПЕНСАЦИИ ЗАТРАТ ГОСУДАРСТВА</t>
  </si>
  <si>
    <t>01000</t>
  </si>
  <si>
    <t>130</t>
  </si>
  <si>
    <t>Доходы от оказания платных услуг (работ)</t>
  </si>
  <si>
    <t>01990</t>
  </si>
  <si>
    <t>Прочие доходы от оказания платных услуг (работ)</t>
  </si>
  <si>
    <t>01995</t>
  </si>
  <si>
    <t>114</t>
  </si>
  <si>
    <t>ДОХОДЫ ОТ ПРОДАЖИ МАТЕРИАЛЬНЫХ И НЕМАТЕРИАЛЬНЫХ АКТИВОВ</t>
  </si>
  <si>
    <t>430</t>
  </si>
  <si>
    <t>117</t>
  </si>
  <si>
    <t>ПРОЧИЕ НЕНАЛОГОВЫЕ ДОХОДЫ</t>
  </si>
  <si>
    <t>180</t>
  </si>
  <si>
    <t>Невыясненные поступления</t>
  </si>
  <si>
    <t>01050</t>
  </si>
  <si>
    <t>05050</t>
  </si>
  <si>
    <t>Итого налоговых и неналоговых доходов</t>
  </si>
  <si>
    <t>Безвозмездные поступления</t>
  </si>
  <si>
    <t>202</t>
  </si>
  <si>
    <t>151</t>
  </si>
  <si>
    <t>02041</t>
  </si>
  <si>
    <t>02078</t>
  </si>
  <si>
    <t>02999</t>
  </si>
  <si>
    <t>Субвенции на осуществление управленческих функций по применению законодательства об административных правонарушениях</t>
  </si>
  <si>
    <t xml:space="preserve"> Формирование, исполнение бюджета поселения</t>
  </si>
  <si>
    <t>Субвенции на осуществление отдельных государственных полномочий по предоставлению гражданам актов и справок - выписок, необходимых для получения государственной поддержки личных подсобных хозяйств населения по субсидированию части затрат</t>
  </si>
  <si>
    <t>04025</t>
  </si>
  <si>
    <t>219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</si>
  <si>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</si>
  <si>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ВСЕГО ДОХОДОВ:</t>
  </si>
  <si>
    <t>Налог 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</si>
  <si>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Код бюджетной классификации Российской Федерации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</si>
  <si>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</si>
  <si>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</si>
  <si>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Наименование кода группы, подгруппы, статьи, вида источника финансирования дефицитов бюджетов, кода сектора государственного управления, относящихся к источникам финансирования дефицитов бюджетов Российской Федерации</t>
  </si>
  <si>
    <t>главного администратора источников финансирования дефицита бюджета</t>
  </si>
  <si>
    <t>источников финансирования дефицита бюджета муниципального района</t>
  </si>
  <si>
    <t>источников финансирования дефицита бюджета поселения</t>
  </si>
  <si>
    <t>1</t>
  </si>
  <si>
    <t>2</t>
  </si>
  <si>
    <t xml:space="preserve"> 01 00 00 00 00 0000 000</t>
  </si>
  <si>
    <t>Источники внутреннего финансирования дефицитов бюджетов</t>
  </si>
  <si>
    <t>01 05 00 00 00 0000 000</t>
  </si>
  <si>
    <t>Изменение остатков средств на счетах по учету средств бюджета</t>
  </si>
  <si>
    <t>01 05 00 00 00 0000 500</t>
  </si>
  <si>
    <t>Увеличение остатков средств бюджетов</t>
  </si>
  <si>
    <t>01 05 02 00 00 0000 500</t>
  </si>
  <si>
    <t>Увеличение прочих остатков средств бюджетов</t>
  </si>
  <si>
    <t>01 05 02 01 00 0000 510</t>
  </si>
  <si>
    <t>Увеличение прочих остатков денежных средств бюджетов</t>
  </si>
  <si>
    <t>01 05 00 00 00 0000 600</t>
  </si>
  <si>
    <t>Уменьшение остатков средств бюджетов</t>
  </si>
  <si>
    <t>01 05 02 00 00 0000 600</t>
  </si>
  <si>
    <t>Уменьшение прочих остатков средств бюджетов</t>
  </si>
  <si>
    <t>01 05 02 01 00 0000 610</t>
  </si>
  <si>
    <t>Уменьшение прочих остатков денежных средств бюджетов</t>
  </si>
  <si>
    <t xml:space="preserve">                к решению Собрания депутатов</t>
  </si>
  <si>
    <t>наименование</t>
  </si>
  <si>
    <t xml:space="preserve">                                            Приложение № 1</t>
  </si>
  <si>
    <t>Приложение № 6</t>
  </si>
  <si>
    <t>Иные межбюджетные трансферты</t>
  </si>
  <si>
    <t>0000000</t>
  </si>
  <si>
    <t>310</t>
  </si>
  <si>
    <t>100</t>
  </si>
  <si>
    <t>Иные закупки товаров, работ и услуг для обеспечения государственных (муниципальных нужд)</t>
  </si>
  <si>
    <t>от 26.12.2017 № 292</t>
  </si>
  <si>
    <t>Субсидии бюджетам городских поселений на ообеспечение мероприятий по модернизации систем коммунальной инфраструктуры за счет средств бюджетов</t>
  </si>
  <si>
    <t>20000</t>
  </si>
  <si>
    <t>Субсидии бюджетам бюджетной системы Российской Федерации (межбюджетные субсидии)</t>
  </si>
  <si>
    <t>20303</t>
  </si>
  <si>
    <t>Реконструкция, строительство, капитальный ремонт, разработка проектно-сметной документации по объектам коммунальной инфраструктуры за счет средств областного бюджета</t>
  </si>
  <si>
    <t>05 0 01 22600</t>
  </si>
  <si>
    <t>Основное мероприятие "Реконструкция напорного канализационного коллектора"</t>
  </si>
  <si>
    <t>Капитальные вложения в объекты недвижимого имущества государственной (муниципальной) собственности</t>
  </si>
  <si>
    <t>400</t>
  </si>
  <si>
    <t xml:space="preserve">Бюджетные инвестиции </t>
  </si>
  <si>
    <t>Основное мероприятие "Реконструкция напорного канализационного коллектора в п.Николаевка"</t>
  </si>
  <si>
    <t>Реконструкция, строительство, капитальный ремонт, разработка проектно-сметной документации по объектам коммунальной инфраструктуры</t>
  </si>
  <si>
    <t xml:space="preserve">05 0 01 00000 </t>
  </si>
  <si>
    <t>15009</t>
  </si>
  <si>
    <t>Дотация к оплате труда и начисления на выплаты по оплате труда (ДК)</t>
  </si>
  <si>
    <t>Дотация к оплате труда и начисления на выплаты по оплате труда (Библиотеки)</t>
  </si>
  <si>
    <t>04 0 01 07090</t>
  </si>
  <si>
    <t>04 0 02 07090</t>
  </si>
  <si>
    <t>Прочие мероприятия в области других общегосударственных вопросов</t>
  </si>
  <si>
    <t>83 4 00 90021</t>
  </si>
  <si>
    <t>Кт задолженность прошлых лет по межбюджетным трансфеартам в области архитектуры и градостроительства</t>
  </si>
  <si>
    <t>Кт задолженность прошлых лет по межбюджетным трансфеартам на осуществление внутреннего муниципального финансового контроля</t>
  </si>
  <si>
    <t>83 4 00 90022</t>
  </si>
  <si>
    <t>Кт задолженность прошлых лет по межбюджетным трансфеартам на осуществление внешнего муниципального финансового контроля</t>
  </si>
  <si>
    <t>83 4 00 90023</t>
  </si>
  <si>
    <t xml:space="preserve">Прочие субвенции бюджетам городских поселений </t>
  </si>
  <si>
    <t>Перечисления из бюджетов городских поселений (в бюджеты городсих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</si>
  <si>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29999</t>
  </si>
  <si>
    <t>Водное хозяйство</t>
  </si>
  <si>
    <t>МП "Развитие водохозяйственного комплекса муниципального образования "Николаевское городское поселение"</t>
  </si>
  <si>
    <t>06</t>
  </si>
  <si>
    <t>Основное мероприятие "Осуществление мер по охране водных объектов или их частей, по предотвращению негативного воздействия вод и ликвидации его последствий"</t>
  </si>
  <si>
    <t>03 0 02 21610</t>
  </si>
  <si>
    <t>06 0 01 21610</t>
  </si>
  <si>
    <t>Межбюджетные трансферты, передаваемые бюджетам городских поселений на государственную поддержку  муниципальных учреждений культуры, находящихся на территории сельских поселений</t>
  </si>
  <si>
    <t>Субсидии бюджетам городских поселений на обеспечение мероприятий по модернизации систем коммунальной инфраструктуры за счет средств бюджетов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</si>
  <si>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</si>
  <si>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25555</t>
  </si>
  <si>
    <t xml:space="preserve"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 </t>
  </si>
  <si>
    <t>Мероприятия по повышению качества и комфорта городской среды</t>
  </si>
  <si>
    <t>83 4 00 90024</t>
  </si>
  <si>
    <t>Предоставление услуг по регистрации казенного учреждения</t>
  </si>
  <si>
    <t>Оплата по исполнительным листам</t>
  </si>
  <si>
    <t>Исполнение судебных актов</t>
  </si>
  <si>
    <t>Обслуживание государственного муниципального долга</t>
  </si>
  <si>
    <t>Платежи по кредиту (проценты)</t>
  </si>
  <si>
    <t>83 4 00 21271</t>
  </si>
  <si>
    <t>700</t>
  </si>
  <si>
    <t>730</t>
  </si>
  <si>
    <t>Приложение № 7</t>
  </si>
  <si>
    <t>Приложение № 9</t>
  </si>
  <si>
    <t xml:space="preserve">                Приложение № 3</t>
  </si>
  <si>
    <t>Приложение № 10</t>
  </si>
  <si>
    <t>Приложение № 11</t>
  </si>
  <si>
    <t>01 02 00 00 00 0000 000</t>
  </si>
  <si>
    <t>Кредиты от кредитных организаций в валюте Рф</t>
  </si>
  <si>
    <t>Мероприятия по благоустройству дворовых территорий</t>
  </si>
  <si>
    <t>202 20051 13 0000 150</t>
  </si>
  <si>
    <t>Обеспечение деятельности казенных учреждений</t>
  </si>
  <si>
    <t>Расходы на обеспечение деятельности (оказания услуг) "ЦХУ"</t>
  </si>
  <si>
    <t>83 2 00 00295</t>
  </si>
  <si>
    <t>Расходы на обеспечение деятельности (оказание услуг) "ЦХУ"</t>
  </si>
  <si>
    <t xml:space="preserve">                                           к решению Собрания депутатов</t>
  </si>
  <si>
    <t>150</t>
  </si>
  <si>
    <t>83 3 00 59300</t>
  </si>
  <si>
    <t>03 0 0F2 55550</t>
  </si>
  <si>
    <t>Фонд оплаты труда учрежденя</t>
  </si>
  <si>
    <t>Начисления на выплаты по оплате труда</t>
  </si>
  <si>
    <t>83 2 00 00215</t>
  </si>
  <si>
    <t>202 15001 13 0000 150</t>
  </si>
  <si>
    <t>202 15002 13 0000 150</t>
  </si>
  <si>
    <t>202 15009 13 0000 150</t>
  </si>
  <si>
    <t>202 19999 13 0000 150</t>
  </si>
  <si>
    <t>202 20041 13 0000 150</t>
  </si>
  <si>
    <t>202 20077 13 0000 150</t>
  </si>
  <si>
    <t>202 20216 13 0000 150</t>
  </si>
  <si>
    <t>202 20303 13 0000 150</t>
  </si>
  <si>
    <t>202 25555 13 0000 150</t>
  </si>
  <si>
    <t>202 29999 13 0000 150</t>
  </si>
  <si>
    <t>202 30024 13 0000 150</t>
  </si>
  <si>
    <t>202 35118 13 0000 150</t>
  </si>
  <si>
    <t>202 35930 13 0000 150</t>
  </si>
  <si>
    <t>202 39999 13 0000 150</t>
  </si>
  <si>
    <t>202 40014 13 0000 150</t>
  </si>
  <si>
    <t>202 45146 13 0000 150</t>
  </si>
  <si>
    <t>202 45147 13 0000 150</t>
  </si>
  <si>
    <t>202 49999 13 0000 150</t>
  </si>
  <si>
    <t>202 90024 13 0000 150</t>
  </si>
  <si>
    <t>219 60010 13 0000 150</t>
  </si>
  <si>
    <t>208 05000 13 0000 150</t>
  </si>
  <si>
    <t>202 16001 13 0000150</t>
  </si>
  <si>
    <t>Дотации бюджетам городских поселений выравнивание бюджетной обеспеченности из бюджетов муниципальных районов</t>
  </si>
  <si>
    <t>16001</t>
  </si>
  <si>
    <t>Дотации бюджетам городских поселений на выравнивание бюджетной обеспеченности из бюджетов муниципальных районов</t>
  </si>
  <si>
    <t>МП "Уличное освещение НГП" 2020-2022гг.</t>
  </si>
  <si>
    <t>Мероприятия по повышению качества развития уличного освещения</t>
  </si>
  <si>
    <t>07 0 00 00000</t>
  </si>
  <si>
    <t>07 0 01 60060</t>
  </si>
  <si>
    <t>МП "Реконструкция объектов коммунальной инфраструктуры муниципального образования "Николаевское городское поселение"2020 год</t>
  </si>
  <si>
    <t>116 07090 13 0000 140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</si>
  <si>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</si>
  <si>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 xml:space="preserve">                Приложение № 2</t>
  </si>
  <si>
    <t>Приложение № 5</t>
  </si>
  <si>
    <t>Осуществление отдельных государственных полномочий по предоставлению гражданам актов, необходимых для полечения государственной поддержки личных подсобных хозяйств населения по субсидированию части затрат</t>
  </si>
  <si>
    <t>07090</t>
  </si>
  <si>
    <t xml:space="preserve">Мероприятия по предупреждению и ликвидации последствий чрезвычайных ситуаций  и стихийных бедствий из фонда непредвиденных расходов муниципального района         
</t>
  </si>
  <si>
    <t>83 4 00 70050</t>
  </si>
  <si>
    <t xml:space="preserve">от                 №  </t>
  </si>
  <si>
    <t xml:space="preserve">от                №  </t>
  </si>
  <si>
    <t>На утверждние правил благоустройства территории поселения и осуществление контроля за их соблюдением</t>
  </si>
  <si>
    <t>83 4 00 52104</t>
  </si>
  <si>
    <t>83 4 00 52105</t>
  </si>
  <si>
    <t>Полномочия на создание условий для массового отдыха жителей поселения и организация обустройства мест массового отдыха населения, включая обеспечение свободного доступа граждан к водным объектам общего пользования и их береговым полосам</t>
  </si>
  <si>
    <t>Полномочия на осуществление дорожной деятельности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организация дорожного движения,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</si>
  <si>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83 4 00 52106</t>
  </si>
  <si>
    <t xml:space="preserve">Полномочия на организацию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 </t>
  </si>
  <si>
    <t>49999</t>
  </si>
  <si>
    <t>02231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</si>
  <si>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</si>
  <si>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02232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</si>
  <si>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реализации национального проекта "Безопасные и качественные автомобильные дороги")</t>
  </si>
  <si>
    <t>02241</t>
  </si>
  <si>
    <t>02242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</si>
  <si>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реализации национального проекта "Безопасные и качественные автомобильные дороги")</t>
  </si>
  <si>
    <t>02251</t>
  </si>
  <si>
    <t>02252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</si>
  <si>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</si>
  <si>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реализации национального проекта "Безопасные и качественные автомобильные дороги")</t>
  </si>
  <si>
    <t>02261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</si>
  <si>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</si>
  <si>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02262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</si>
  <si>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реализации национального проекта "Безопасные и качественные автомобильные дороги")</t>
  </si>
  <si>
    <t>49001</t>
  </si>
  <si>
    <t>Межбюджетные трансферты, передаваемые бюджетам городских поселений, за счет средств резервного фонда Правительства Российской Федерации</t>
  </si>
  <si>
    <t>Мероприятия на осуществление капитального ремонта поврежденных жилых помещений в результате паводка, нахадящихся в муниципальной собственности, за счет средств резервного фонда Правительства РФ</t>
  </si>
  <si>
    <t>07 0 04 R8200</t>
  </si>
  <si>
    <t>202 49001 13 0000 151</t>
  </si>
  <si>
    <t xml:space="preserve">                от  14.08.2020             №  129</t>
  </si>
  <si>
    <t xml:space="preserve">Мероприятия по предупреждению и ликвидации последствий чрезвычайных ситуаций  и стихийных бедствий из резервных фондов испонительных органов государственной власти субъектов РФ          
</t>
  </si>
  <si>
    <t>83 4 00 70040</t>
  </si>
  <si>
    <t xml:space="preserve">                                        Приложение № 2</t>
  </si>
  <si>
    <t>Приложение № 3</t>
  </si>
  <si>
    <t xml:space="preserve">от                           №        </t>
  </si>
  <si>
    <t xml:space="preserve">от                 №         </t>
  </si>
  <si>
    <t xml:space="preserve">от                           №      </t>
  </si>
  <si>
    <t xml:space="preserve">                                                             от                            №     </t>
  </si>
  <si>
    <t xml:space="preserve">       от                   №    </t>
  </si>
  <si>
    <t>Исполнение судебных автов</t>
  </si>
  <si>
    <t>19999</t>
  </si>
  <si>
    <t>МП "Создание условий для развития малого и среднего предпринимательства на территории муниципального образования "Николаевское городское поселение" Смидовичского муниципального района ЕАО на 2022-2023 годы</t>
  </si>
  <si>
    <t xml:space="preserve">                от              №   </t>
  </si>
  <si>
    <t xml:space="preserve">от                     №  </t>
  </si>
  <si>
    <t>2023 сумма (тыс. рублей)</t>
  </si>
  <si>
    <t>2023      сумма (тыс. рублей)</t>
  </si>
  <si>
    <t>2023 год, тыс. рублей</t>
  </si>
  <si>
    <t>Источники внутреннего финансирования дефицита бюджета Николаевского городского поселения       на 2022 год</t>
  </si>
  <si>
    <t>Источники внутреннего финансирования дефицита бюджета Николаевского городского поселения на плановый период 2023 и 2024 годов</t>
  </si>
  <si>
    <t>Перечень главных администраторов доходов бюджета  Николаевского городского поселения на 2022 год и на плановый период 2023 и 2024 годов " &lt;*&gt;</t>
  </si>
  <si>
    <t>Перечень главных администраторов источников финансирования дефицита бюджета Николаевского городского поселения на 2022 год и на плановый период 2023 и 2024 годов</t>
  </si>
  <si>
    <t>Поступление доходов в бюджет Николаевского городского поселения в 2022 году</t>
  </si>
  <si>
    <t>Поступление доходов в бюджет Николаевского городского поселения на плановый период 2023 и 2024 годов</t>
  </si>
  <si>
    <t>Ведомственная структура  расходов бюджета  Николаевского городского поселения  на 2022 год</t>
  </si>
  <si>
    <t>Ведомственная структура  расходов бюджета  Николаевского городского поселения  на плановый период 2023 и 2024 годов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</si>
  <si>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бюджета Николаевского городского поселения на 2022 год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</si>
  <si>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бюджета Николаевского городского поселения на плановый период 2023 и 2024 годов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</si>
  <si>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бюджета Николаевского городского поселения на 2022 год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</si>
  <si>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бюджета Николаевского городского поселения на плановый период 2023 и 2024 годов</t>
  </si>
  <si>
    <t>Межбюджетные трансферты, передаваемые из бюджета Николаевского городского поселения в бюджет Смидовичского муниципального района  в 2022 году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</si>
  <si>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</si>
  <si>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Приобретение энергетических ресурсов</t>
  </si>
  <si>
    <t>247</t>
  </si>
  <si>
    <t>Предоставление услуг по составлению отчетности</t>
  </si>
  <si>
    <t>МП"Формирование комфортной городской среды на 2018-2024 годов"</t>
  </si>
  <si>
    <t>Приобретние энергетических ресурсов</t>
  </si>
  <si>
    <t>МП"Формирование комфортной городской среды на 2018 -2024 годов"</t>
  </si>
  <si>
    <t>МП "Реконструкция объектов коммунальной инфраструктуры муниципального образования "Николаевское городское поселение"2022 год</t>
  </si>
  <si>
    <t>2024 год, тыс. рублей</t>
  </si>
  <si>
    <t>2024      сумма (тыс. рублей)</t>
  </si>
  <si>
    <t>2024 сумма (тыс. рублей)</t>
  </si>
  <si>
    <t>202 45390 13 0000 150</t>
  </si>
  <si>
    <t>Межбюджетные трансферты, передаваемые бюджетам городских поселений на финансовое обеспечение дорожной деятельнолсти</t>
  </si>
  <si>
    <t xml:space="preserve">                                        Приложение № 3</t>
  </si>
  <si>
    <t>25519</t>
  </si>
  <si>
    <t>Субсидии бюджетам городских поселений на поддержку отрасли культуры</t>
  </si>
  <si>
    <t>МП "Создание условий для развития малого и среднего предпринимательства на территории муниципального образования "Николаевское городское поселение" Смидовичского муниципального района ЕАО на 2023-2024 год</t>
  </si>
  <si>
    <t>11064</t>
  </si>
  <si>
    <t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городских поселений</t>
  </si>
  <si>
    <t xml:space="preserve">       от  27.12.2021         №  220  </t>
  </si>
  <si>
    <t>от  27.12.2021       №  220</t>
  </si>
  <si>
    <t>от  27.12.2021      №  220</t>
  </si>
  <si>
    <t xml:space="preserve">от   27.12.2021     №  220   </t>
  </si>
  <si>
    <t xml:space="preserve">от   27.12.2021       №  220  </t>
  </si>
  <si>
    <t xml:space="preserve">от  27.12.2021        №  220      </t>
  </si>
  <si>
    <t xml:space="preserve">от  27.12.2021      №  220  </t>
  </si>
  <si>
    <t xml:space="preserve">от  27.12.2021    №  220  </t>
  </si>
  <si>
    <t xml:space="preserve">от  27.12.2021     №  220  </t>
  </si>
  <si>
    <t>2022 (тыс. рублей)</t>
  </si>
  <si>
    <t>Закупка энергетических ресурсов</t>
  </si>
  <si>
    <t xml:space="preserve">         Приложение № 1</t>
  </si>
  <si>
    <t xml:space="preserve">  к решению Собрания депутатов</t>
  </si>
  <si>
    <t xml:space="preserve">         Приложение № 2</t>
  </si>
  <si>
    <t xml:space="preserve">                                                             от   27.12.2021        №  220 </t>
  </si>
  <si>
    <t xml:space="preserve">                                                       к решению Собрания депутатов</t>
  </si>
  <si>
    <t xml:space="preserve"> Приложение № 4</t>
  </si>
  <si>
    <t xml:space="preserve">         Приложение № 4</t>
  </si>
  <si>
    <t xml:space="preserve">                                                                                                          к решению Собрания депутатов</t>
  </si>
  <si>
    <t xml:space="preserve">                            к решению Собрания депутатов</t>
  </si>
  <si>
    <t xml:space="preserve">           к  решению Собрания депутатов</t>
  </si>
  <si>
    <t xml:space="preserve">                Приложение № 8</t>
  </si>
  <si>
    <t xml:space="preserve">       к решению Собрания депутатов</t>
  </si>
  <si>
    <t xml:space="preserve">           от  27.12.2021       №  220</t>
  </si>
  <si>
    <t xml:space="preserve">        от 24.02.2022     №   229</t>
  </si>
  <si>
    <t xml:space="preserve">        от   24.02.2022      №   229</t>
  </si>
  <si>
    <t xml:space="preserve">от  24.02.2022        №  229  </t>
  </si>
  <si>
    <t xml:space="preserve">           от  24.02.2022        №  229  </t>
  </si>
  <si>
    <t xml:space="preserve">от   24.02.2022         №   229 </t>
  </si>
  <si>
    <t xml:space="preserve">от  24.02.2022      №  229   </t>
  </si>
  <si>
    <t>МП "Сохранность автомобильных дорог общего пользования местного значения и повышения уровня безопасности дорожного движения муниципального образования «Николаевское городское поселение» на 2021-2023 годы"</t>
  </si>
  <si>
    <t xml:space="preserve">        от                  №  </t>
  </si>
  <si>
    <t xml:space="preserve">                                                               от                    №   </t>
  </si>
  <si>
    <t xml:space="preserve">от                         №       </t>
  </si>
  <si>
    <t xml:space="preserve">от                          №         </t>
  </si>
  <si>
    <t>25467</t>
  </si>
  <si>
    <t>Субсидии бюджетам городских поселений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</si>
  <si>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Развитие материально-технической базы домов культуры</t>
  </si>
  <si>
    <t>Расходы на развитие материально-технической базы домов культуры</t>
  </si>
  <si>
    <t>14 0 08 R4670</t>
  </si>
  <si>
    <t xml:space="preserve">Поддержка отрасли культуры </t>
  </si>
  <si>
    <t>Мероприятия по модернизации библиотек в части комплектования книжных фондов</t>
  </si>
  <si>
    <t>14 0 03 R5190</t>
  </si>
  <si>
    <t xml:space="preserve">от   28.06.2022 № 249     </t>
  </si>
  <si>
    <t>МП "Культура муниципального образования"Николаевское городское поселение" на 2020-2022 годы"</t>
  </si>
  <si>
    <t>МП"Формирование комфортной городской среды 2018-2024 годов"</t>
  </si>
  <si>
    <t>МП "Создание условий для развития малого и среднего предпринимательства на территории муниципального образования "Николаевское городское поселение" Смидовичского муниципального района " на 2022г.</t>
  </si>
  <si>
    <t>МП "Сохранность автомобильных дорог общего пользования местного значения и повышения уровня безопасности дорожного движения муниципального образования «Николаевское городское поселение»" на 2021-2023гг.</t>
  </si>
  <si>
    <t>МП "Создание условий для развития малого и среднего предпринимательства на территории муниципального образования "Николаевское городское поселение" Смидовичского муниципального района ЕАО  на 2022г.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</si>
</sst>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#,##0.000"/>
    <numFmt numFmtId="174" formatCode="0.000"/>
    <numFmt numFmtId="175" formatCode="0.0"/>
    <numFmt numFmtId="176" formatCode="0.0000"/>
    <numFmt numFmtId="177" formatCode="0.00000"/>
    <numFmt numFmtId="178" formatCode="0.000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#,##0_р_."/>
    <numFmt numFmtId="184" formatCode="#,##0.0_р_."/>
    <numFmt numFmtId="185" formatCode="#,##0.00_р_."/>
    <numFmt numFmtId="186" formatCode="#,##0.000_р_."/>
    <numFmt numFmtId="187" formatCode="#,##0.0000_р_."/>
    <numFmt numFmtId="188" formatCode="#,##0.00000_р_."/>
    <numFmt numFmtId="189" formatCode="#,##0.000000_р_."/>
    <numFmt numFmtId="190" formatCode="[$-FC19]d\ mmmm\ yyyy\ &quot;г.&quot;"/>
    <numFmt numFmtId="191" formatCode="#,##0.0000"/>
    <numFmt numFmtId="192" formatCode="#,##0.00000"/>
    <numFmt numFmtId="193" formatCode="#,##0.000000"/>
    <numFmt numFmtId="194" formatCode="_-* #,##0.000_р_._-;\-* #,##0.000_р_._-;_-* &quot;-&quot;??_р_._-;_-@_-"/>
    <numFmt numFmtId="195" formatCode="_-* #,##0.0000_р_._-;\-* #,##0.0000_р_._-;_-* &quot;-&quot;??_р_._-;_-@_-"/>
    <numFmt numFmtId="196" formatCode="_-* #,##0.0000_р_._-;\-* #,##0.0000_р_._-;_-* &quot;-&quot;????_р_._-;_-@_-"/>
    <numFmt numFmtId="197" formatCode="#,##0.0000000"/>
    <numFmt numFmtId="198" formatCode="0.0%"/>
    <numFmt numFmtId="199" formatCode="0.0000000"/>
    <numFmt numFmtId="200" formatCode="0.00000000"/>
    <numFmt numFmtId="201" formatCode="0.000000000"/>
    <numFmt numFmtId="202" formatCode="#,##0.00000_ ;\-#,##0.00000\ "/>
  </numFmts>
  <fonts count="6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name val="Times New Roman CYR"/>
      <family val="0"/>
    </font>
    <font>
      <sz val="12"/>
      <name val="Arial Cyr"/>
      <family val="0"/>
    </font>
    <font>
      <b/>
      <i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25" borderId="1" applyNumberFormat="0" applyAlignment="0" applyProtection="0"/>
    <xf numFmtId="0" fontId="48" fillId="26" borderId="2" applyNumberFormat="0" applyAlignment="0" applyProtection="0"/>
    <xf numFmtId="0" fontId="49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7" borderId="7" applyNumberFormat="0" applyAlignment="0" applyProtection="0"/>
    <xf numFmtId="0" fontId="55" fillId="0" borderId="0" applyNumberFormat="0" applyFill="0" applyBorder="0" applyAlignment="0" applyProtection="0"/>
    <xf numFmtId="0" fontId="56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1" fillId="31" borderId="0" applyNumberFormat="0" applyBorder="0" applyAlignment="0" applyProtection="0"/>
  </cellStyleXfs>
  <cellXfs count="473">
    <xf numFmtId="0" fontId="0" fillId="0" borderId="0" xfId="0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center" vertical="top" wrapText="1"/>
    </xf>
    <xf numFmtId="0" fontId="4" fillId="0" borderId="0" xfId="0" applyFont="1" applyFill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horizontal="center"/>
    </xf>
    <xf numFmtId="49" fontId="5" fillId="0" borderId="0" xfId="0" applyNumberFormat="1" applyFont="1" applyFill="1" applyAlignment="1">
      <alignment vertical="top" wrapText="1"/>
    </xf>
    <xf numFmtId="49" fontId="5" fillId="0" borderId="0" xfId="0" applyNumberFormat="1" applyFont="1" applyFill="1" applyAlignment="1">
      <alignment/>
    </xf>
    <xf numFmtId="175" fontId="4" fillId="0" borderId="0" xfId="0" applyNumberFormat="1" applyFont="1" applyFill="1" applyAlignment="1">
      <alignment/>
    </xf>
    <xf numFmtId="175" fontId="4" fillId="0" borderId="0" xfId="0" applyNumberFormat="1" applyFont="1" applyAlignment="1">
      <alignment/>
    </xf>
    <xf numFmtId="0" fontId="7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10" xfId="0" applyFont="1" applyBorder="1" applyAlignment="1">
      <alignment horizontal="center"/>
    </xf>
    <xf numFmtId="49" fontId="12" fillId="0" borderId="10" xfId="0" applyNumberFormat="1" applyFont="1" applyBorder="1" applyAlignment="1">
      <alignment/>
    </xf>
    <xf numFmtId="0" fontId="12" fillId="0" borderId="10" xfId="0" applyFont="1" applyBorder="1" applyAlignment="1">
      <alignment vertical="top" wrapText="1"/>
    </xf>
    <xf numFmtId="49" fontId="14" fillId="0" borderId="10" xfId="0" applyNumberFormat="1" applyFont="1" applyFill="1" applyBorder="1" applyAlignment="1">
      <alignment/>
    </xf>
    <xf numFmtId="49" fontId="12" fillId="0" borderId="10" xfId="0" applyNumberFormat="1" applyFont="1" applyFill="1" applyBorder="1" applyAlignment="1">
      <alignment/>
    </xf>
    <xf numFmtId="49" fontId="13" fillId="0" borderId="10" xfId="0" applyNumberFormat="1" applyFont="1" applyFill="1" applyBorder="1" applyAlignment="1">
      <alignment/>
    </xf>
    <xf numFmtId="0" fontId="16" fillId="0" borderId="10" xfId="0" applyFont="1" applyFill="1" applyBorder="1" applyAlignment="1">
      <alignment horizontal="left" wrapText="1"/>
    </xf>
    <xf numFmtId="0" fontId="14" fillId="0" borderId="0" xfId="0" applyFont="1" applyFill="1" applyAlignment="1">
      <alignment/>
    </xf>
    <xf numFmtId="0" fontId="0" fillId="0" borderId="0" xfId="0" applyFill="1" applyAlignment="1">
      <alignment/>
    </xf>
    <xf numFmtId="49" fontId="12" fillId="0" borderId="10" xfId="0" applyNumberFormat="1" applyFont="1" applyBorder="1" applyAlignment="1">
      <alignment horizontal="center"/>
    </xf>
    <xf numFmtId="0" fontId="12" fillId="0" borderId="10" xfId="0" applyFont="1" applyBorder="1" applyAlignment="1">
      <alignment vertical="top" wrapText="1"/>
    </xf>
    <xf numFmtId="49" fontId="11" fillId="0" borderId="10" xfId="0" applyNumberFormat="1" applyFont="1" applyFill="1" applyBorder="1" applyAlignment="1">
      <alignment horizontal="center"/>
    </xf>
    <xf numFmtId="49" fontId="12" fillId="0" borderId="10" xfId="0" applyNumberFormat="1" applyFont="1" applyFill="1" applyBorder="1" applyAlignment="1">
      <alignment horizontal="center"/>
    </xf>
    <xf numFmtId="49" fontId="11" fillId="0" borderId="10" xfId="0" applyNumberFormat="1" applyFont="1" applyFill="1" applyBorder="1" applyAlignment="1">
      <alignment vertical="top" wrapText="1"/>
    </xf>
    <xf numFmtId="49" fontId="12" fillId="0" borderId="10" xfId="0" applyNumberFormat="1" applyFont="1" applyBorder="1" applyAlignment="1">
      <alignment horizontal="center" wrapText="1"/>
    </xf>
    <xf numFmtId="49" fontId="11" fillId="0" borderId="10" xfId="0" applyNumberFormat="1" applyFont="1" applyFill="1" applyBorder="1" applyAlignment="1">
      <alignment vertical="top" wrapText="1"/>
    </xf>
    <xf numFmtId="49" fontId="11" fillId="0" borderId="10" xfId="0" applyNumberFormat="1" applyFont="1" applyFill="1" applyBorder="1" applyAlignment="1">
      <alignment horizontal="center"/>
    </xf>
    <xf numFmtId="185" fontId="14" fillId="0" borderId="10" xfId="0" applyNumberFormat="1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vertical="top" wrapText="1"/>
    </xf>
    <xf numFmtId="49" fontId="11" fillId="0" borderId="10" xfId="0" applyNumberFormat="1" applyFont="1" applyFill="1" applyBorder="1" applyAlignment="1">
      <alignment horizontal="center" wrapText="1"/>
    </xf>
    <xf numFmtId="0" fontId="12" fillId="0" borderId="10" xfId="0" applyFont="1" applyBorder="1" applyAlignment="1">
      <alignment horizontal="center" vertical="top" wrapText="1"/>
    </xf>
    <xf numFmtId="49" fontId="17" fillId="0" borderId="10" xfId="0" applyNumberFormat="1" applyFont="1" applyFill="1" applyBorder="1" applyAlignment="1">
      <alignment horizontal="center"/>
    </xf>
    <xf numFmtId="2" fontId="17" fillId="0" borderId="10" xfId="0" applyNumberFormat="1" applyFont="1" applyFill="1" applyBorder="1" applyAlignment="1">
      <alignment horizontal="right"/>
    </xf>
    <xf numFmtId="49" fontId="17" fillId="0" borderId="11" xfId="0" applyNumberFormat="1" applyFont="1" applyFill="1" applyBorder="1" applyAlignment="1">
      <alignment horizontal="center" wrapText="1"/>
    </xf>
    <xf numFmtId="49" fontId="11" fillId="0" borderId="11" xfId="0" applyNumberFormat="1" applyFont="1" applyFill="1" applyBorder="1" applyAlignment="1">
      <alignment horizontal="center" wrapText="1"/>
    </xf>
    <xf numFmtId="2" fontId="4" fillId="0" borderId="0" xfId="0" applyNumberFormat="1" applyFont="1" applyAlignment="1">
      <alignment/>
    </xf>
    <xf numFmtId="174" fontId="4" fillId="0" borderId="0" xfId="0" applyNumberFormat="1" applyFont="1" applyAlignment="1">
      <alignment/>
    </xf>
    <xf numFmtId="49" fontId="12" fillId="0" borderId="10" xfId="0" applyNumberFormat="1" applyFont="1" applyFill="1" applyBorder="1" applyAlignment="1">
      <alignment horizontal="center"/>
    </xf>
    <xf numFmtId="1" fontId="12" fillId="0" borderId="10" xfId="0" applyNumberFormat="1" applyFont="1" applyBorder="1" applyAlignment="1">
      <alignment horizontal="center"/>
    </xf>
    <xf numFmtId="2" fontId="11" fillId="0" borderId="10" xfId="0" applyNumberFormat="1" applyFont="1" applyFill="1" applyBorder="1" applyAlignment="1">
      <alignment horizontal="right"/>
    </xf>
    <xf numFmtId="0" fontId="12" fillId="0" borderId="10" xfId="0" applyFont="1" applyFill="1" applyBorder="1" applyAlignment="1">
      <alignment horizontal="center" vertical="center" wrapText="1"/>
    </xf>
    <xf numFmtId="49" fontId="16" fillId="0" borderId="11" xfId="0" applyNumberFormat="1" applyFont="1" applyFill="1" applyBorder="1" applyAlignment="1">
      <alignment horizontal="center" wrapText="1"/>
    </xf>
    <xf numFmtId="49" fontId="16" fillId="0" borderId="10" xfId="0" applyNumberFormat="1" applyFont="1" applyFill="1" applyBorder="1" applyAlignment="1">
      <alignment horizontal="center"/>
    </xf>
    <xf numFmtId="49" fontId="16" fillId="0" borderId="10" xfId="0" applyNumberFormat="1" applyFont="1" applyFill="1" applyBorder="1" applyAlignment="1">
      <alignment vertical="top" wrapText="1"/>
    </xf>
    <xf numFmtId="49" fontId="14" fillId="0" borderId="10" xfId="0" applyNumberFormat="1" applyFont="1" applyBorder="1" applyAlignment="1">
      <alignment horizontal="center" wrapText="1"/>
    </xf>
    <xf numFmtId="49" fontId="12" fillId="0" borderId="10" xfId="0" applyNumberFormat="1" applyFont="1" applyFill="1" applyBorder="1" applyAlignment="1">
      <alignment wrapText="1"/>
    </xf>
    <xf numFmtId="174" fontId="11" fillId="0" borderId="10" xfId="0" applyNumberFormat="1" applyFont="1" applyFill="1" applyBorder="1" applyAlignment="1">
      <alignment horizontal="right"/>
    </xf>
    <xf numFmtId="49" fontId="24" fillId="0" borderId="10" xfId="0" applyNumberFormat="1" applyFont="1" applyFill="1" applyBorder="1" applyAlignment="1">
      <alignment horizontal="center"/>
    </xf>
    <xf numFmtId="49" fontId="14" fillId="0" borderId="10" xfId="0" applyNumberFormat="1" applyFont="1" applyFill="1" applyBorder="1" applyAlignment="1">
      <alignment wrapText="1"/>
    </xf>
    <xf numFmtId="49" fontId="5" fillId="0" borderId="0" xfId="0" applyNumberFormat="1" applyFont="1" applyFill="1" applyAlignment="1">
      <alignment horizontal="center"/>
    </xf>
    <xf numFmtId="175" fontId="12" fillId="0" borderId="10" xfId="0" applyNumberFormat="1" applyFont="1" applyBorder="1" applyAlignment="1">
      <alignment horizontal="center" vertical="top" wrapText="1"/>
    </xf>
    <xf numFmtId="49" fontId="17" fillId="0" borderId="10" xfId="0" applyNumberFormat="1" applyFont="1" applyFill="1" applyBorder="1" applyAlignment="1">
      <alignment vertical="top" wrapText="1"/>
    </xf>
    <xf numFmtId="49" fontId="13" fillId="0" borderId="10" xfId="0" applyNumberFormat="1" applyFont="1" applyBorder="1" applyAlignment="1">
      <alignment horizontal="center" wrapText="1"/>
    </xf>
    <xf numFmtId="49" fontId="13" fillId="0" borderId="10" xfId="0" applyNumberFormat="1" applyFont="1" applyBorder="1" applyAlignment="1">
      <alignment horizontal="center" vertical="top" wrapText="1"/>
    </xf>
    <xf numFmtId="2" fontId="17" fillId="0" borderId="12" xfId="0" applyNumberFormat="1" applyFont="1" applyFill="1" applyBorder="1" applyAlignment="1">
      <alignment horizontal="right"/>
    </xf>
    <xf numFmtId="49" fontId="24" fillId="0" borderId="11" xfId="0" applyNumberFormat="1" applyFont="1" applyFill="1" applyBorder="1" applyAlignment="1">
      <alignment horizontal="center" wrapText="1"/>
    </xf>
    <xf numFmtId="0" fontId="12" fillId="0" borderId="10" xfId="0" applyFont="1" applyFill="1" applyBorder="1" applyAlignment="1">
      <alignment vertical="top" wrapText="1"/>
    </xf>
    <xf numFmtId="49" fontId="11" fillId="4" borderId="11" xfId="0" applyNumberFormat="1" applyFont="1" applyFill="1" applyBorder="1" applyAlignment="1">
      <alignment horizontal="center" wrapText="1"/>
    </xf>
    <xf numFmtId="49" fontId="13" fillId="0" borderId="10" xfId="0" applyNumberFormat="1" applyFont="1" applyBorder="1" applyAlignment="1">
      <alignment wrapText="1"/>
    </xf>
    <xf numFmtId="49" fontId="14" fillId="0" borderId="10" xfId="0" applyNumberFormat="1" applyFont="1" applyFill="1" applyBorder="1" applyAlignment="1">
      <alignment horizontal="center"/>
    </xf>
    <xf numFmtId="174" fontId="17" fillId="0" borderId="10" xfId="0" applyNumberFormat="1" applyFont="1" applyFill="1" applyBorder="1" applyAlignment="1">
      <alignment horizontal="right"/>
    </xf>
    <xf numFmtId="49" fontId="24" fillId="0" borderId="10" xfId="0" applyNumberFormat="1" applyFont="1" applyFill="1" applyBorder="1" applyAlignment="1">
      <alignment vertical="top" wrapText="1"/>
    </xf>
    <xf numFmtId="49" fontId="11" fillId="4" borderId="10" xfId="0" applyNumberFormat="1" applyFont="1" applyFill="1" applyBorder="1" applyAlignment="1">
      <alignment vertical="top" wrapText="1"/>
    </xf>
    <xf numFmtId="49" fontId="24" fillId="0" borderId="10" xfId="0" applyNumberFormat="1" applyFont="1" applyFill="1" applyBorder="1" applyAlignment="1">
      <alignment vertical="top" wrapText="1"/>
    </xf>
    <xf numFmtId="49" fontId="12" fillId="4" borderId="10" xfId="0" applyNumberFormat="1" applyFont="1" applyFill="1" applyBorder="1" applyAlignment="1">
      <alignment horizontal="center"/>
    </xf>
    <xf numFmtId="0" fontId="7" fillId="0" borderId="0" xfId="0" applyFont="1" applyFill="1" applyAlignment="1">
      <alignment/>
    </xf>
    <xf numFmtId="49" fontId="15" fillId="0" borderId="10" xfId="0" applyNumberFormat="1" applyFont="1" applyFill="1" applyBorder="1" applyAlignment="1">
      <alignment horizontal="center"/>
    </xf>
    <xf numFmtId="49" fontId="12" fillId="0" borderId="10" xfId="0" applyNumberFormat="1" applyFont="1" applyBorder="1" applyAlignment="1">
      <alignment horizontal="center" wrapText="1"/>
    </xf>
    <xf numFmtId="49" fontId="12" fillId="0" borderId="10" xfId="0" applyNumberFormat="1" applyFont="1" applyFill="1" applyBorder="1" applyAlignment="1">
      <alignment wrapText="1"/>
    </xf>
    <xf numFmtId="49" fontId="11" fillId="4" borderId="10" xfId="0" applyNumberFormat="1" applyFont="1" applyFill="1" applyBorder="1" applyAlignment="1">
      <alignment horizontal="center"/>
    </xf>
    <xf numFmtId="174" fontId="12" fillId="0" borderId="10" xfId="6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wrapText="1"/>
    </xf>
    <xf numFmtId="49" fontId="13" fillId="0" borderId="10" xfId="0" applyNumberFormat="1" applyFont="1" applyFill="1" applyBorder="1" applyAlignment="1">
      <alignment horizontal="left" vertical="top" wrapText="1"/>
    </xf>
    <xf numFmtId="49" fontId="12" fillId="0" borderId="13" xfId="0" applyNumberFormat="1" applyFont="1" applyFill="1" applyBorder="1" applyAlignment="1">
      <alignment horizontal="left" vertical="top" wrapText="1"/>
    </xf>
    <xf numFmtId="0" fontId="15" fillId="0" borderId="11" xfId="0" applyFont="1" applyFill="1" applyBorder="1" applyAlignment="1">
      <alignment vertical="top" wrapText="1"/>
    </xf>
    <xf numFmtId="49" fontId="11" fillId="32" borderId="0" xfId="0" applyNumberFormat="1" applyFont="1" applyFill="1" applyAlignment="1">
      <alignment/>
    </xf>
    <xf numFmtId="49" fontId="5" fillId="32" borderId="0" xfId="0" applyNumberFormat="1" applyFont="1" applyFill="1" applyAlignment="1">
      <alignment/>
    </xf>
    <xf numFmtId="0" fontId="12" fillId="32" borderId="0" xfId="0" applyFont="1" applyFill="1" applyAlignment="1">
      <alignment/>
    </xf>
    <xf numFmtId="0" fontId="4" fillId="32" borderId="0" xfId="0" applyFont="1" applyFill="1" applyAlignment="1">
      <alignment horizontal="center"/>
    </xf>
    <xf numFmtId="0" fontId="12" fillId="32" borderId="10" xfId="0" applyFont="1" applyFill="1" applyBorder="1" applyAlignment="1">
      <alignment horizontal="center" vertical="top" wrapText="1"/>
    </xf>
    <xf numFmtId="0" fontId="12" fillId="32" borderId="10" xfId="0" applyFont="1" applyFill="1" applyBorder="1" applyAlignment="1">
      <alignment horizontal="center"/>
    </xf>
    <xf numFmtId="49" fontId="11" fillId="32" borderId="11" xfId="0" applyNumberFormat="1" applyFont="1" applyFill="1" applyBorder="1" applyAlignment="1">
      <alignment horizontal="center" wrapText="1"/>
    </xf>
    <xf numFmtId="49" fontId="12" fillId="32" borderId="10" xfId="0" applyNumberFormat="1" applyFont="1" applyFill="1" applyBorder="1" applyAlignment="1">
      <alignment horizontal="center" wrapText="1"/>
    </xf>
    <xf numFmtId="49" fontId="12" fillId="4" borderId="10" xfId="0" applyNumberFormat="1" applyFont="1" applyFill="1" applyBorder="1" applyAlignment="1">
      <alignment horizontal="center" wrapText="1"/>
    </xf>
    <xf numFmtId="0" fontId="12" fillId="0" borderId="11" xfId="0" applyFont="1" applyFill="1" applyBorder="1" applyAlignment="1">
      <alignment vertical="top" wrapText="1"/>
    </xf>
    <xf numFmtId="49" fontId="11" fillId="32" borderId="10" xfId="0" applyNumberFormat="1" applyFont="1" applyFill="1" applyBorder="1" applyAlignment="1">
      <alignment horizontal="center"/>
    </xf>
    <xf numFmtId="49" fontId="12" fillId="32" borderId="10" xfId="0" applyNumberFormat="1" applyFont="1" applyFill="1" applyBorder="1" applyAlignment="1">
      <alignment horizontal="center"/>
    </xf>
    <xf numFmtId="49" fontId="12" fillId="0" borderId="10" xfId="0" applyNumberFormat="1" applyFont="1" applyBorder="1" applyAlignment="1">
      <alignment horizontal="center" vertical="top" wrapText="1"/>
    </xf>
    <xf numFmtId="2" fontId="11" fillId="0" borderId="12" xfId="0" applyNumberFormat="1" applyFont="1" applyFill="1" applyBorder="1" applyAlignment="1">
      <alignment horizontal="right"/>
    </xf>
    <xf numFmtId="0" fontId="12" fillId="4" borderId="10" xfId="0" applyFont="1" applyFill="1" applyBorder="1" applyAlignment="1">
      <alignment vertical="top" wrapText="1"/>
    </xf>
    <xf numFmtId="2" fontId="12" fillId="0" borderId="12" xfId="0" applyNumberFormat="1" applyFont="1" applyFill="1" applyBorder="1" applyAlignment="1">
      <alignment/>
    </xf>
    <xf numFmtId="49" fontId="12" fillId="0" borderId="10" xfId="0" applyNumberFormat="1" applyFont="1" applyFill="1" applyBorder="1" applyAlignment="1">
      <alignment vertical="top" wrapText="1"/>
    </xf>
    <xf numFmtId="174" fontId="12" fillId="0" borderId="10" xfId="0" applyNumberFormat="1" applyFont="1" applyFill="1" applyBorder="1" applyAlignment="1">
      <alignment/>
    </xf>
    <xf numFmtId="2" fontId="12" fillId="0" borderId="10" xfId="0" applyNumberFormat="1" applyFont="1" applyFill="1" applyBorder="1" applyAlignment="1">
      <alignment/>
    </xf>
    <xf numFmtId="0" fontId="11" fillId="4" borderId="10" xfId="0" applyNumberFormat="1" applyFont="1" applyFill="1" applyBorder="1" applyAlignment="1">
      <alignment vertical="top" wrapText="1"/>
    </xf>
    <xf numFmtId="49" fontId="12" fillId="0" borderId="10" xfId="0" applyNumberFormat="1" applyFont="1" applyFill="1" applyBorder="1" applyAlignment="1">
      <alignment horizontal="left" vertical="top" wrapText="1"/>
    </xf>
    <xf numFmtId="49" fontId="12" fillId="0" borderId="10" xfId="0" applyNumberFormat="1" applyFont="1" applyBorder="1" applyAlignment="1">
      <alignment vertical="top" wrapText="1"/>
    </xf>
    <xf numFmtId="0" fontId="12" fillId="0" borderId="0" xfId="0" applyFont="1" applyAlignment="1">
      <alignment wrapText="1"/>
    </xf>
    <xf numFmtId="49" fontId="13" fillId="0" borderId="10" xfId="0" applyNumberFormat="1" applyFont="1" applyFill="1" applyBorder="1" applyAlignment="1">
      <alignment horizontal="center"/>
    </xf>
    <xf numFmtId="49" fontId="17" fillId="32" borderId="11" xfId="0" applyNumberFormat="1" applyFont="1" applyFill="1" applyBorder="1" applyAlignment="1">
      <alignment horizontal="center" wrapText="1"/>
    </xf>
    <xf numFmtId="49" fontId="17" fillId="32" borderId="10" xfId="0" applyNumberFormat="1" applyFont="1" applyFill="1" applyBorder="1" applyAlignment="1">
      <alignment horizontal="center"/>
    </xf>
    <xf numFmtId="49" fontId="12" fillId="32" borderId="0" xfId="0" applyNumberFormat="1" applyFont="1" applyFill="1" applyAlignment="1">
      <alignment/>
    </xf>
    <xf numFmtId="49" fontId="4" fillId="32" borderId="0" xfId="0" applyNumberFormat="1" applyFont="1" applyFill="1" applyAlignment="1">
      <alignment horizontal="center"/>
    </xf>
    <xf numFmtId="4" fontId="13" fillId="0" borderId="10" xfId="0" applyNumberFormat="1" applyFont="1" applyFill="1" applyBorder="1" applyAlignment="1">
      <alignment/>
    </xf>
    <xf numFmtId="49" fontId="14" fillId="0" borderId="10" xfId="0" applyNumberFormat="1" applyFont="1" applyFill="1" applyBorder="1" applyAlignment="1">
      <alignment horizontal="center" wrapText="1"/>
    </xf>
    <xf numFmtId="49" fontId="13" fillId="32" borderId="10" xfId="0" applyNumberFormat="1" applyFont="1" applyFill="1" applyBorder="1" applyAlignment="1">
      <alignment horizontal="center" wrapText="1"/>
    </xf>
    <xf numFmtId="49" fontId="16" fillId="32" borderId="11" xfId="0" applyNumberFormat="1" applyFont="1" applyFill="1" applyBorder="1" applyAlignment="1">
      <alignment horizontal="center" wrapText="1"/>
    </xf>
    <xf numFmtId="49" fontId="14" fillId="32" borderId="10" xfId="0" applyNumberFormat="1" applyFont="1" applyFill="1" applyBorder="1" applyAlignment="1">
      <alignment horizontal="center" wrapText="1"/>
    </xf>
    <xf numFmtId="174" fontId="13" fillId="0" borderId="10" xfId="60" applyNumberFormat="1" applyFont="1" applyFill="1" applyBorder="1" applyAlignment="1">
      <alignment horizontal="right"/>
    </xf>
    <xf numFmtId="174" fontId="14" fillId="0" borderId="10" xfId="60" applyNumberFormat="1" applyFont="1" applyFill="1" applyBorder="1" applyAlignment="1">
      <alignment horizontal="right"/>
    </xf>
    <xf numFmtId="0" fontId="13" fillId="0" borderId="10" xfId="0" applyFont="1" applyFill="1" applyBorder="1" applyAlignment="1">
      <alignment horizontal="left" vertical="top" wrapText="1"/>
    </xf>
    <xf numFmtId="49" fontId="17" fillId="0" borderId="10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49" fontId="17" fillId="0" borderId="13" xfId="0" applyNumberFormat="1" applyFont="1" applyFill="1" applyBorder="1" applyAlignment="1">
      <alignment vertical="top" wrapText="1"/>
    </xf>
    <xf numFmtId="49" fontId="12" fillId="0" borderId="10" xfId="0" applyNumberFormat="1" applyFont="1" applyFill="1" applyBorder="1" applyAlignment="1">
      <alignment horizontal="center" wrapText="1"/>
    </xf>
    <xf numFmtId="49" fontId="12" fillId="33" borderId="10" xfId="0" applyNumberFormat="1" applyFont="1" applyFill="1" applyBorder="1" applyAlignment="1">
      <alignment horizontal="center" wrapText="1"/>
    </xf>
    <xf numFmtId="49" fontId="13" fillId="0" borderId="10" xfId="0" applyNumberFormat="1" applyFont="1" applyFill="1" applyBorder="1" applyAlignment="1">
      <alignment horizontal="center" wrapText="1"/>
    </xf>
    <xf numFmtId="0" fontId="14" fillId="0" borderId="10" xfId="0" applyFont="1" applyBorder="1" applyAlignment="1">
      <alignment horizontal="justify"/>
    </xf>
    <xf numFmtId="49" fontId="10" fillId="0" borderId="0" xfId="0" applyNumberFormat="1" applyFont="1" applyFill="1" applyAlignment="1">
      <alignment horizontal="left"/>
    </xf>
    <xf numFmtId="49" fontId="17" fillId="0" borderId="10" xfId="0" applyNumberFormat="1" applyFont="1" applyFill="1" applyBorder="1" applyAlignment="1">
      <alignment horizontal="left" vertical="top" wrapText="1"/>
    </xf>
    <xf numFmtId="177" fontId="17" fillId="0" borderId="10" xfId="0" applyNumberFormat="1" applyFont="1" applyFill="1" applyBorder="1" applyAlignment="1">
      <alignment horizontal="right"/>
    </xf>
    <xf numFmtId="177" fontId="11" fillId="0" borderId="10" xfId="0" applyNumberFormat="1" applyFont="1" applyFill="1" applyBorder="1" applyAlignment="1">
      <alignment horizontal="right"/>
    </xf>
    <xf numFmtId="0" fontId="12" fillId="0" borderId="10" xfId="0" applyFont="1" applyFill="1" applyBorder="1" applyAlignment="1">
      <alignment vertical="top" wrapText="1"/>
    </xf>
    <xf numFmtId="4" fontId="4" fillId="0" borderId="0" xfId="0" applyNumberFormat="1" applyFont="1" applyFill="1" applyAlignment="1">
      <alignment/>
    </xf>
    <xf numFmtId="2" fontId="4" fillId="0" borderId="0" xfId="0" applyNumberFormat="1" applyFont="1" applyFill="1" applyAlignment="1">
      <alignment/>
    </xf>
    <xf numFmtId="49" fontId="11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12" fillId="0" borderId="10" xfId="0" applyFont="1" applyFill="1" applyBorder="1" applyAlignment="1">
      <alignment horizontal="center" vertical="top" wrapText="1"/>
    </xf>
    <xf numFmtId="175" fontId="12" fillId="0" borderId="10" xfId="0" applyNumberFormat="1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 vertical="top" wrapText="1"/>
    </xf>
    <xf numFmtId="0" fontId="12" fillId="0" borderId="10" xfId="0" applyFont="1" applyFill="1" applyBorder="1" applyAlignment="1">
      <alignment horizontal="center"/>
    </xf>
    <xf numFmtId="1" fontId="12" fillId="0" borderId="10" xfId="0" applyNumberFormat="1" applyFont="1" applyFill="1" applyBorder="1" applyAlignment="1">
      <alignment horizontal="center"/>
    </xf>
    <xf numFmtId="2" fontId="13" fillId="0" borderId="10" xfId="0" applyNumberFormat="1" applyFont="1" applyFill="1" applyBorder="1" applyAlignment="1">
      <alignment/>
    </xf>
    <xf numFmtId="0" fontId="14" fillId="0" borderId="10" xfId="0" applyFont="1" applyFill="1" applyBorder="1" applyAlignment="1">
      <alignment horizontal="justify"/>
    </xf>
    <xf numFmtId="2" fontId="14" fillId="0" borderId="1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49" fontId="12" fillId="0" borderId="10" xfId="0" applyNumberFormat="1" applyFont="1" applyFill="1" applyBorder="1" applyAlignment="1">
      <alignment horizontal="center" wrapText="1"/>
    </xf>
    <xf numFmtId="49" fontId="13" fillId="0" borderId="10" xfId="0" applyNumberFormat="1" applyFont="1" applyFill="1" applyBorder="1" applyAlignment="1">
      <alignment horizontal="center" vertical="top" wrapText="1"/>
    </xf>
    <xf numFmtId="49" fontId="12" fillId="0" borderId="10" xfId="0" applyNumberFormat="1" applyFont="1" applyFill="1" applyBorder="1" applyAlignment="1">
      <alignment horizontal="center" vertical="top" wrapText="1"/>
    </xf>
    <xf numFmtId="0" fontId="11" fillId="0" borderId="10" xfId="0" applyNumberFormat="1" applyFont="1" applyFill="1" applyBorder="1" applyAlignment="1">
      <alignment vertical="top" wrapText="1"/>
    </xf>
    <xf numFmtId="2" fontId="12" fillId="0" borderId="10" xfId="0" applyNumberFormat="1" applyFont="1" applyFill="1" applyBorder="1" applyAlignment="1">
      <alignment/>
    </xf>
    <xf numFmtId="174" fontId="6" fillId="0" borderId="0" xfId="0" applyNumberFormat="1" applyFont="1" applyFill="1" applyAlignment="1">
      <alignment/>
    </xf>
    <xf numFmtId="2" fontId="12" fillId="0" borderId="10" xfId="0" applyNumberFormat="1" applyFont="1" applyFill="1" applyBorder="1" applyAlignment="1">
      <alignment horizontal="right"/>
    </xf>
    <xf numFmtId="0" fontId="12" fillId="0" borderId="0" xfId="0" applyFont="1" applyFill="1" applyAlignment="1">
      <alignment wrapText="1"/>
    </xf>
    <xf numFmtId="49" fontId="13" fillId="0" borderId="10" xfId="0" applyNumberFormat="1" applyFont="1" applyFill="1" applyBorder="1" applyAlignment="1">
      <alignment wrapText="1"/>
    </xf>
    <xf numFmtId="49" fontId="12" fillId="0" borderId="0" xfId="0" applyNumberFormat="1" applyFont="1" applyFill="1" applyAlignment="1">
      <alignment/>
    </xf>
    <xf numFmtId="49" fontId="4" fillId="0" borderId="0" xfId="0" applyNumberFormat="1" applyFont="1" applyFill="1" applyAlignment="1">
      <alignment horizontal="center"/>
    </xf>
    <xf numFmtId="49" fontId="4" fillId="0" borderId="0" xfId="0" applyNumberFormat="1" applyFont="1" applyFill="1" applyAlignment="1">
      <alignment/>
    </xf>
    <xf numFmtId="49" fontId="5" fillId="0" borderId="0" xfId="0" applyNumberFormat="1" applyFont="1" applyFill="1" applyAlignment="1">
      <alignment/>
    </xf>
    <xf numFmtId="49" fontId="10" fillId="0" borderId="0" xfId="0" applyNumberFormat="1" applyFont="1" applyFill="1" applyAlignment="1">
      <alignment/>
    </xf>
    <xf numFmtId="49" fontId="17" fillId="0" borderId="10" xfId="0" applyNumberFormat="1" applyFont="1" applyFill="1" applyBorder="1" applyAlignment="1">
      <alignment horizontal="left" vertical="top" wrapText="1"/>
    </xf>
    <xf numFmtId="49" fontId="13" fillId="0" borderId="10" xfId="0" applyNumberFormat="1" applyFont="1" applyFill="1" applyBorder="1" applyAlignment="1">
      <alignment horizontal="center" vertical="top" wrapText="1"/>
    </xf>
    <xf numFmtId="49" fontId="13" fillId="0" borderId="10" xfId="0" applyNumberFormat="1" applyFont="1" applyFill="1" applyBorder="1" applyAlignment="1">
      <alignment vertical="top" wrapText="1"/>
    </xf>
    <xf numFmtId="2" fontId="17" fillId="0" borderId="12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49" fontId="13" fillId="0" borderId="10" xfId="0" applyNumberFormat="1" applyFont="1" applyFill="1" applyBorder="1" applyAlignment="1">
      <alignment vertical="top" wrapText="1"/>
    </xf>
    <xf numFmtId="0" fontId="6" fillId="0" borderId="0" xfId="0" applyFont="1" applyFill="1" applyAlignment="1">
      <alignment/>
    </xf>
    <xf numFmtId="49" fontId="24" fillId="0" borderId="13" xfId="0" applyNumberFormat="1" applyFont="1" applyFill="1" applyBorder="1" applyAlignment="1">
      <alignment vertical="top" wrapText="1"/>
    </xf>
    <xf numFmtId="49" fontId="15" fillId="0" borderId="10" xfId="0" applyNumberFormat="1" applyFont="1" applyFill="1" applyBorder="1" applyAlignment="1">
      <alignment horizontal="center" wrapText="1"/>
    </xf>
    <xf numFmtId="49" fontId="15" fillId="0" borderId="10" xfId="0" applyNumberFormat="1" applyFont="1" applyFill="1" applyBorder="1" applyAlignment="1">
      <alignment horizontal="center" vertical="top" wrapText="1"/>
    </xf>
    <xf numFmtId="2" fontId="24" fillId="0" borderId="12" xfId="0" applyNumberFormat="1" applyFont="1" applyFill="1" applyBorder="1" applyAlignment="1">
      <alignment horizontal="right"/>
    </xf>
    <xf numFmtId="0" fontId="14" fillId="0" borderId="10" xfId="0" applyFont="1" applyFill="1" applyBorder="1" applyAlignment="1">
      <alignment vertical="top" wrapText="1"/>
    </xf>
    <xf numFmtId="49" fontId="14" fillId="0" borderId="10" xfId="0" applyNumberFormat="1" applyFont="1" applyFill="1" applyBorder="1" applyAlignment="1">
      <alignment horizontal="center" vertical="top" wrapText="1"/>
    </xf>
    <xf numFmtId="2" fontId="16" fillId="0" borderId="12" xfId="0" applyNumberFormat="1" applyFont="1" applyFill="1" applyBorder="1" applyAlignment="1">
      <alignment horizontal="right"/>
    </xf>
    <xf numFmtId="49" fontId="12" fillId="0" borderId="10" xfId="0" applyNumberFormat="1" applyFont="1" applyFill="1" applyBorder="1" applyAlignment="1">
      <alignment horizontal="center" vertical="top" wrapText="1"/>
    </xf>
    <xf numFmtId="2" fontId="11" fillId="0" borderId="12" xfId="0" applyNumberFormat="1" applyFont="1" applyFill="1" applyBorder="1" applyAlignment="1">
      <alignment horizontal="right"/>
    </xf>
    <xf numFmtId="174" fontId="4" fillId="0" borderId="0" xfId="0" applyNumberFormat="1" applyFont="1" applyFill="1" applyAlignment="1">
      <alignment/>
    </xf>
    <xf numFmtId="2" fontId="12" fillId="0" borderId="12" xfId="0" applyNumberFormat="1" applyFont="1" applyFill="1" applyBorder="1" applyAlignment="1">
      <alignment/>
    </xf>
    <xf numFmtId="2" fontId="6" fillId="0" borderId="0" xfId="0" applyNumberFormat="1" applyFont="1" applyFill="1" applyAlignment="1">
      <alignment/>
    </xf>
    <xf numFmtId="2" fontId="24" fillId="0" borderId="10" xfId="0" applyNumberFormat="1" applyFont="1" applyFill="1" applyBorder="1" applyAlignment="1">
      <alignment horizontal="right"/>
    </xf>
    <xf numFmtId="49" fontId="14" fillId="0" borderId="10" xfId="0" applyNumberFormat="1" applyFont="1" applyFill="1" applyBorder="1" applyAlignment="1">
      <alignment vertical="top" wrapText="1"/>
    </xf>
    <xf numFmtId="2" fontId="16" fillId="0" borderId="10" xfId="0" applyNumberFormat="1" applyFont="1" applyFill="1" applyBorder="1" applyAlignment="1">
      <alignment horizontal="right"/>
    </xf>
    <xf numFmtId="49" fontId="17" fillId="0" borderId="14" xfId="0" applyNumberFormat="1" applyFont="1" applyFill="1" applyBorder="1" applyAlignment="1">
      <alignment vertical="top" wrapText="1"/>
    </xf>
    <xf numFmtId="49" fontId="17" fillId="0" borderId="14" xfId="0" applyNumberFormat="1" applyFont="1" applyFill="1" applyBorder="1" applyAlignment="1">
      <alignment horizontal="center"/>
    </xf>
    <xf numFmtId="174" fontId="24" fillId="0" borderId="10" xfId="0" applyNumberFormat="1" applyFont="1" applyFill="1" applyBorder="1" applyAlignment="1">
      <alignment horizontal="right"/>
    </xf>
    <xf numFmtId="174" fontId="11" fillId="0" borderId="10" xfId="0" applyNumberFormat="1" applyFont="1" applyFill="1" applyBorder="1" applyAlignment="1">
      <alignment horizontal="right"/>
    </xf>
    <xf numFmtId="174" fontId="12" fillId="0" borderId="10" xfId="0" applyNumberFormat="1" applyFont="1" applyFill="1" applyBorder="1" applyAlignment="1">
      <alignment/>
    </xf>
    <xf numFmtId="2" fontId="11" fillId="0" borderId="10" xfId="0" applyNumberFormat="1" applyFont="1" applyFill="1" applyBorder="1" applyAlignment="1">
      <alignment horizontal="right"/>
    </xf>
    <xf numFmtId="0" fontId="11" fillId="0" borderId="10" xfId="0" applyNumberFormat="1" applyFont="1" applyFill="1" applyBorder="1" applyAlignment="1">
      <alignment vertical="top" wrapText="1"/>
    </xf>
    <xf numFmtId="49" fontId="14" fillId="0" borderId="10" xfId="0" applyNumberFormat="1" applyFont="1" applyFill="1" applyBorder="1" applyAlignment="1">
      <alignment horizontal="left" vertical="top" wrapText="1"/>
    </xf>
    <xf numFmtId="49" fontId="14" fillId="0" borderId="10" xfId="0" applyNumberFormat="1" applyFont="1" applyFill="1" applyBorder="1" applyAlignment="1">
      <alignment vertical="top" wrapText="1"/>
    </xf>
    <xf numFmtId="0" fontId="8" fillId="0" borderId="0" xfId="0" applyFont="1" applyFill="1" applyAlignment="1">
      <alignment/>
    </xf>
    <xf numFmtId="0" fontId="13" fillId="0" borderId="10" xfId="0" applyFont="1" applyFill="1" applyBorder="1" applyAlignment="1">
      <alignment vertical="top" wrapText="1"/>
    </xf>
    <xf numFmtId="49" fontId="15" fillId="0" borderId="10" xfId="0" applyNumberFormat="1" applyFont="1" applyFill="1" applyBorder="1" applyAlignment="1">
      <alignment horizontal="center"/>
    </xf>
    <xf numFmtId="2" fontId="15" fillId="0" borderId="10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13" fillId="0" borderId="10" xfId="0" applyFont="1" applyFill="1" applyBorder="1" applyAlignment="1">
      <alignment vertical="top" wrapText="1"/>
    </xf>
    <xf numFmtId="2" fontId="15" fillId="0" borderId="10" xfId="0" applyNumberFormat="1" applyFont="1" applyFill="1" applyBorder="1" applyAlignment="1">
      <alignment/>
    </xf>
    <xf numFmtId="49" fontId="17" fillId="0" borderId="10" xfId="0" applyNumberFormat="1" applyFont="1" applyFill="1" applyBorder="1" applyAlignment="1">
      <alignment vertical="top" wrapText="1"/>
    </xf>
    <xf numFmtId="49" fontId="13" fillId="0" borderId="10" xfId="0" applyNumberFormat="1" applyFont="1" applyFill="1" applyBorder="1" applyAlignment="1">
      <alignment horizontal="center"/>
    </xf>
    <xf numFmtId="2" fontId="13" fillId="0" borderId="10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17" fillId="0" borderId="10" xfId="0" applyFont="1" applyFill="1" applyBorder="1" applyAlignment="1">
      <alignment vertical="top" wrapText="1"/>
    </xf>
    <xf numFmtId="174" fontId="8" fillId="0" borderId="0" xfId="0" applyNumberFormat="1" applyFont="1" applyFill="1" applyAlignment="1">
      <alignment/>
    </xf>
    <xf numFmtId="0" fontId="14" fillId="0" borderId="0" xfId="0" applyFont="1" applyFill="1" applyAlignment="1">
      <alignment horizontal="justify"/>
    </xf>
    <xf numFmtId="174" fontId="17" fillId="0" borderId="10" xfId="60" applyNumberFormat="1" applyFont="1" applyFill="1" applyBorder="1" applyAlignment="1">
      <alignment horizontal="right"/>
    </xf>
    <xf numFmtId="174" fontId="15" fillId="0" borderId="10" xfId="60" applyNumberFormat="1" applyFont="1" applyFill="1" applyBorder="1" applyAlignment="1">
      <alignment horizontal="right"/>
    </xf>
    <xf numFmtId="49" fontId="17" fillId="0" borderId="10" xfId="0" applyNumberFormat="1" applyFont="1" applyFill="1" applyBorder="1" applyAlignment="1">
      <alignment horizontal="center"/>
    </xf>
    <xf numFmtId="174" fontId="17" fillId="0" borderId="10" xfId="0" applyNumberFormat="1" applyFont="1" applyFill="1" applyBorder="1" applyAlignment="1">
      <alignment horizontal="right"/>
    </xf>
    <xf numFmtId="174" fontId="16" fillId="0" borderId="10" xfId="0" applyNumberFormat="1" applyFont="1" applyFill="1" applyBorder="1" applyAlignment="1">
      <alignment horizontal="right"/>
    </xf>
    <xf numFmtId="0" fontId="14" fillId="0" borderId="11" xfId="0" applyFont="1" applyFill="1" applyBorder="1" applyAlignment="1">
      <alignment vertical="top" wrapText="1"/>
    </xf>
    <xf numFmtId="49" fontId="24" fillId="0" borderId="14" xfId="0" applyNumberFormat="1" applyFont="1" applyFill="1" applyBorder="1" applyAlignment="1">
      <alignment vertical="top" wrapText="1"/>
    </xf>
    <xf numFmtId="49" fontId="16" fillId="0" borderId="14" xfId="0" applyNumberFormat="1" applyFont="1" applyFill="1" applyBorder="1" applyAlignment="1">
      <alignment vertical="top" wrapText="1"/>
    </xf>
    <xf numFmtId="49" fontId="15" fillId="0" borderId="10" xfId="0" applyNumberFormat="1" applyFont="1" applyFill="1" applyBorder="1" applyAlignment="1">
      <alignment horizontal="left" vertical="top" wrapText="1"/>
    </xf>
    <xf numFmtId="49" fontId="11" fillId="0" borderId="13" xfId="0" applyNumberFormat="1" applyFont="1" applyFill="1" applyBorder="1" applyAlignment="1">
      <alignment vertical="top" wrapText="1"/>
    </xf>
    <xf numFmtId="2" fontId="12" fillId="0" borderId="10" xfId="0" applyNumberFormat="1" applyFont="1" applyFill="1" applyBorder="1" applyAlignment="1">
      <alignment horizontal="right"/>
    </xf>
    <xf numFmtId="0" fontId="14" fillId="0" borderId="0" xfId="0" applyFont="1" applyFill="1" applyAlignment="1">
      <alignment wrapText="1"/>
    </xf>
    <xf numFmtId="0" fontId="14" fillId="0" borderId="14" xfId="0" applyFont="1" applyFill="1" applyBorder="1" applyAlignment="1">
      <alignment vertical="top" wrapText="1"/>
    </xf>
    <xf numFmtId="49" fontId="17" fillId="0" borderId="13" xfId="0" applyNumberFormat="1" applyFont="1" applyFill="1" applyBorder="1" applyAlignment="1">
      <alignment vertical="top" wrapText="1"/>
    </xf>
    <xf numFmtId="2" fontId="17" fillId="0" borderId="10" xfId="0" applyNumberFormat="1" applyFont="1" applyFill="1" applyBorder="1" applyAlignment="1">
      <alignment horizontal="right"/>
    </xf>
    <xf numFmtId="176" fontId="4" fillId="0" borderId="0" xfId="0" applyNumberFormat="1" applyFont="1" applyFill="1" applyAlignment="1">
      <alignment/>
    </xf>
    <xf numFmtId="0" fontId="6" fillId="0" borderId="0" xfId="0" applyFont="1" applyFill="1" applyAlignment="1">
      <alignment horizontal="center"/>
    </xf>
    <xf numFmtId="175" fontId="6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49" fontId="5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12" fillId="0" borderId="10" xfId="0" applyFont="1" applyFill="1" applyBorder="1" applyAlignment="1">
      <alignment horizontal="center" wrapText="1"/>
    </xf>
    <xf numFmtId="0" fontId="19" fillId="0" borderId="0" xfId="0" applyFont="1" applyFill="1" applyAlignment="1">
      <alignment/>
    </xf>
    <xf numFmtId="49" fontId="12" fillId="0" borderId="10" xfId="0" applyNumberFormat="1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/>
    </xf>
    <xf numFmtId="49" fontId="25" fillId="0" borderId="11" xfId="0" applyNumberFormat="1" applyFont="1" applyFill="1" applyBorder="1" applyAlignment="1">
      <alignment horizontal="center" wrapText="1"/>
    </xf>
    <xf numFmtId="49" fontId="13" fillId="0" borderId="10" xfId="0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/>
    </xf>
    <xf numFmtId="49" fontId="26" fillId="0" borderId="11" xfId="0" applyNumberFormat="1" applyFont="1" applyFill="1" applyBorder="1" applyAlignment="1">
      <alignment horizontal="center" wrapText="1"/>
    </xf>
    <xf numFmtId="49" fontId="15" fillId="0" borderId="10" xfId="0" applyNumberFormat="1" applyFont="1" applyFill="1" applyBorder="1" applyAlignment="1">
      <alignment horizontal="center" vertical="center"/>
    </xf>
    <xf numFmtId="0" fontId="21" fillId="0" borderId="0" xfId="0" applyFont="1" applyFill="1" applyAlignment="1">
      <alignment/>
    </xf>
    <xf numFmtId="49" fontId="10" fillId="0" borderId="11" xfId="0" applyNumberFormat="1" applyFont="1" applyFill="1" applyBorder="1" applyAlignment="1">
      <alignment horizontal="center" wrapText="1"/>
    </xf>
    <xf numFmtId="49" fontId="10" fillId="0" borderId="0" xfId="0" applyNumberFormat="1" applyFont="1" applyFill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0" fontId="12" fillId="0" borderId="1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top" wrapText="1"/>
    </xf>
    <xf numFmtId="0" fontId="23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7" fillId="0" borderId="0" xfId="0" applyFont="1" applyFill="1" applyAlignment="1">
      <alignment wrapText="1"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12" fillId="0" borderId="13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justify" vertical="top" wrapText="1"/>
    </xf>
    <xf numFmtId="0" fontId="12" fillId="0" borderId="10" xfId="0" applyFont="1" applyFill="1" applyBorder="1" applyAlignment="1">
      <alignment horizontal="justify" vertical="top" wrapText="1"/>
    </xf>
    <xf numFmtId="0" fontId="10" fillId="0" borderId="10" xfId="0" applyFont="1" applyFill="1" applyBorder="1" applyAlignment="1">
      <alignment horizontal="left" vertical="center" wrapText="1"/>
    </xf>
    <xf numFmtId="0" fontId="10" fillId="0" borderId="15" xfId="0" applyFont="1" applyFill="1" applyBorder="1" applyAlignment="1">
      <alignment horizontal="left" vertical="center" wrapText="1"/>
    </xf>
    <xf numFmtId="0" fontId="12" fillId="0" borderId="16" xfId="0" applyFont="1" applyFill="1" applyBorder="1" applyAlignment="1">
      <alignment horizontal="justify" vertical="center" wrapText="1"/>
    </xf>
    <xf numFmtId="0" fontId="12" fillId="0" borderId="14" xfId="0" applyFont="1" applyFill="1" applyBorder="1" applyAlignment="1">
      <alignment horizontal="justify" vertical="top" wrapText="1"/>
    </xf>
    <xf numFmtId="49" fontId="11" fillId="0" borderId="11" xfId="0" applyNumberFormat="1" applyFont="1" applyFill="1" applyBorder="1" applyAlignment="1">
      <alignment horizontal="center" vertical="top" wrapText="1"/>
    </xf>
    <xf numFmtId="49" fontId="11" fillId="0" borderId="10" xfId="0" applyNumberFormat="1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4" fillId="0" borderId="0" xfId="0" applyNumberFormat="1" applyFont="1" applyFill="1" applyAlignment="1">
      <alignment horizontal="center" vertical="top" wrapText="1"/>
    </xf>
    <xf numFmtId="49" fontId="10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left" wrapText="1"/>
    </xf>
    <xf numFmtId="0" fontId="4" fillId="0" borderId="0" xfId="0" applyNumberFormat="1" applyFont="1" applyFill="1" applyAlignment="1">
      <alignment horizontal="right" vertical="top" wrapText="1"/>
    </xf>
    <xf numFmtId="0" fontId="22" fillId="0" borderId="1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justify" vertical="top" wrapText="1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justify" vertical="top" wrapText="1"/>
    </xf>
    <xf numFmtId="0" fontId="7" fillId="0" borderId="0" xfId="0" applyFont="1" applyFill="1" applyBorder="1" applyAlignment="1">
      <alignment vertical="top" wrapText="1"/>
    </xf>
    <xf numFmtId="172" fontId="5" fillId="0" borderId="0" xfId="0" applyNumberFormat="1" applyFont="1" applyFill="1" applyAlignment="1">
      <alignment/>
    </xf>
    <xf numFmtId="0" fontId="12" fillId="0" borderId="10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/>
    </xf>
    <xf numFmtId="0" fontId="13" fillId="0" borderId="10" xfId="0" applyFont="1" applyFill="1" applyBorder="1" applyAlignment="1">
      <alignment/>
    </xf>
    <xf numFmtId="185" fontId="13" fillId="0" borderId="10" xfId="0" applyNumberFormat="1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wrapText="1"/>
    </xf>
    <xf numFmtId="185" fontId="12" fillId="0" borderId="10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/>
    </xf>
    <xf numFmtId="0" fontId="12" fillId="0" borderId="10" xfId="0" applyFont="1" applyFill="1" applyBorder="1" applyAlignment="1">
      <alignment wrapText="1"/>
    </xf>
    <xf numFmtId="0" fontId="11" fillId="0" borderId="10" xfId="0" applyFont="1" applyFill="1" applyBorder="1" applyAlignment="1">
      <alignment vertical="top" wrapText="1"/>
    </xf>
    <xf numFmtId="0" fontId="13" fillId="0" borderId="0" xfId="0" applyFont="1" applyFill="1" applyAlignment="1">
      <alignment/>
    </xf>
    <xf numFmtId="0" fontId="16" fillId="0" borderId="10" xfId="0" applyFont="1" applyFill="1" applyBorder="1" applyAlignment="1">
      <alignment vertical="top" wrapText="1"/>
    </xf>
    <xf numFmtId="49" fontId="12" fillId="0" borderId="10" xfId="0" applyNumberFormat="1" applyFont="1" applyFill="1" applyBorder="1" applyAlignment="1">
      <alignment horizontal="left"/>
    </xf>
    <xf numFmtId="0" fontId="13" fillId="0" borderId="10" xfId="0" applyFont="1" applyFill="1" applyBorder="1" applyAlignment="1">
      <alignment wrapText="1"/>
    </xf>
    <xf numFmtId="0" fontId="15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1" fillId="0" borderId="10" xfId="0" applyFont="1" applyFill="1" applyBorder="1" applyAlignment="1">
      <alignment wrapText="1"/>
    </xf>
    <xf numFmtId="0" fontId="16" fillId="0" borderId="10" xfId="0" applyFont="1" applyFill="1" applyBorder="1" applyAlignment="1">
      <alignment wrapText="1"/>
    </xf>
    <xf numFmtId="0" fontId="17" fillId="0" borderId="10" xfId="0" applyFont="1" applyFill="1" applyBorder="1" applyAlignment="1">
      <alignment wrapText="1"/>
    </xf>
    <xf numFmtId="0" fontId="11" fillId="0" borderId="10" xfId="0" applyFont="1" applyFill="1" applyBorder="1" applyAlignment="1">
      <alignment horizontal="left" wrapText="1"/>
    </xf>
    <xf numFmtId="0" fontId="11" fillId="0" borderId="10" xfId="0" applyFont="1" applyFill="1" applyBorder="1" applyAlignment="1">
      <alignment horizontal="left" vertical="top" wrapText="1"/>
    </xf>
    <xf numFmtId="0" fontId="17" fillId="0" borderId="10" xfId="0" applyFont="1" applyFill="1" applyBorder="1" applyAlignment="1">
      <alignment horizontal="left" wrapText="1"/>
    </xf>
    <xf numFmtId="185" fontId="17" fillId="0" borderId="10" xfId="0" applyNumberFormat="1" applyFont="1" applyFill="1" applyBorder="1" applyAlignment="1">
      <alignment horizontal="center" vertical="center" wrapText="1"/>
    </xf>
    <xf numFmtId="185" fontId="13" fillId="0" borderId="10" xfId="0" applyNumberFormat="1" applyFont="1" applyFill="1" applyBorder="1" applyAlignment="1">
      <alignment horizontal="center" vertical="center" wrapText="1"/>
    </xf>
    <xf numFmtId="49" fontId="18" fillId="0" borderId="10" xfId="0" applyNumberFormat="1" applyFont="1" applyFill="1" applyBorder="1" applyAlignment="1">
      <alignment horizontal="center" wrapText="1"/>
    </xf>
    <xf numFmtId="49" fontId="13" fillId="0" borderId="10" xfId="0" applyNumberFormat="1" applyFont="1" applyFill="1" applyBorder="1" applyAlignment="1">
      <alignment horizontal="left" wrapText="1"/>
    </xf>
    <xf numFmtId="185" fontId="12" fillId="0" borderId="10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left" vertical="top" wrapText="1"/>
    </xf>
    <xf numFmtId="185" fontId="14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top" wrapText="1"/>
    </xf>
    <xf numFmtId="0" fontId="14" fillId="0" borderId="10" xfId="0" applyFont="1" applyFill="1" applyBorder="1" applyAlignment="1">
      <alignment horizontal="justify" vertical="top" wrapText="1"/>
    </xf>
    <xf numFmtId="0" fontId="12" fillId="0" borderId="10" xfId="0" applyNumberFormat="1" applyFont="1" applyFill="1" applyBorder="1" applyAlignment="1">
      <alignment horizontal="left" vertical="top" wrapText="1"/>
    </xf>
    <xf numFmtId="0" fontId="13" fillId="0" borderId="10" xfId="0" applyNumberFormat="1" applyFont="1" applyFill="1" applyBorder="1" applyAlignment="1">
      <alignment horizontal="left" vertical="top" wrapText="1"/>
    </xf>
    <xf numFmtId="49" fontId="12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justify" vertical="top" wrapText="1"/>
    </xf>
    <xf numFmtId="175" fontId="12" fillId="0" borderId="0" xfId="0" applyNumberFormat="1" applyFont="1" applyFill="1" applyAlignment="1">
      <alignment/>
    </xf>
    <xf numFmtId="173" fontId="12" fillId="0" borderId="0" xfId="0" applyNumberFormat="1" applyFont="1" applyFill="1" applyAlignment="1">
      <alignment/>
    </xf>
    <xf numFmtId="185" fontId="11" fillId="0" borderId="10" xfId="0" applyNumberFormat="1" applyFont="1" applyFill="1" applyBorder="1" applyAlignment="1">
      <alignment horizontal="center" vertical="center" wrapText="1"/>
    </xf>
    <xf numFmtId="176" fontId="11" fillId="0" borderId="10" xfId="0" applyNumberFormat="1" applyFont="1" applyFill="1" applyBorder="1" applyAlignment="1">
      <alignment horizontal="right"/>
    </xf>
    <xf numFmtId="177" fontId="11" fillId="0" borderId="10" xfId="0" applyNumberFormat="1" applyFont="1" applyFill="1" applyBorder="1" applyAlignment="1">
      <alignment horizontal="right"/>
    </xf>
    <xf numFmtId="177" fontId="16" fillId="0" borderId="10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center" vertical="top" wrapText="1"/>
    </xf>
    <xf numFmtId="2" fontId="12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/>
    </xf>
    <xf numFmtId="2" fontId="7" fillId="0" borderId="10" xfId="0" applyNumberFormat="1" applyFont="1" applyFill="1" applyBorder="1" applyAlignment="1">
      <alignment horizontal="center"/>
    </xf>
    <xf numFmtId="49" fontId="11" fillId="0" borderId="17" xfId="0" applyNumberFormat="1" applyFont="1" applyFill="1" applyBorder="1" applyAlignment="1">
      <alignment horizontal="center" vertical="top" wrapText="1"/>
    </xf>
    <xf numFmtId="0" fontId="12" fillId="0" borderId="14" xfId="0" applyFont="1" applyFill="1" applyBorder="1" applyAlignment="1">
      <alignment vertical="top" wrapText="1"/>
    </xf>
    <xf numFmtId="49" fontId="14" fillId="0" borderId="10" xfId="0" applyNumberFormat="1" applyFont="1" applyBorder="1" applyAlignment="1">
      <alignment horizontal="center"/>
    </xf>
    <xf numFmtId="49" fontId="14" fillId="0" borderId="10" xfId="0" applyNumberFormat="1" applyFont="1" applyBorder="1" applyAlignment="1">
      <alignment wrapText="1"/>
    </xf>
    <xf numFmtId="49" fontId="12" fillId="0" borderId="10" xfId="0" applyNumberFormat="1" applyFont="1" applyBorder="1" applyAlignment="1">
      <alignment wrapText="1"/>
    </xf>
    <xf numFmtId="2" fontId="16" fillId="0" borderId="0" xfId="0" applyNumberFormat="1" applyFont="1" applyFill="1" applyBorder="1" applyAlignment="1">
      <alignment horizontal="right"/>
    </xf>
    <xf numFmtId="177" fontId="16" fillId="0" borderId="0" xfId="0" applyNumberFormat="1" applyFont="1" applyFill="1" applyBorder="1" applyAlignment="1">
      <alignment horizontal="right"/>
    </xf>
    <xf numFmtId="177" fontId="11" fillId="0" borderId="0" xfId="0" applyNumberFormat="1" applyFont="1" applyFill="1" applyBorder="1" applyAlignment="1">
      <alignment horizontal="right"/>
    </xf>
    <xf numFmtId="2" fontId="24" fillId="0" borderId="0" xfId="0" applyNumberFormat="1" applyFont="1" applyFill="1" applyBorder="1" applyAlignment="1">
      <alignment horizontal="right"/>
    </xf>
    <xf numFmtId="177" fontId="4" fillId="0" borderId="0" xfId="0" applyNumberFormat="1" applyFont="1" applyFill="1" applyAlignment="1">
      <alignment/>
    </xf>
    <xf numFmtId="177" fontId="24" fillId="0" borderId="10" xfId="0" applyNumberFormat="1" applyFont="1" applyFill="1" applyBorder="1" applyAlignment="1">
      <alignment horizontal="right"/>
    </xf>
    <xf numFmtId="49" fontId="11" fillId="4" borderId="10" xfId="0" applyNumberFormat="1" applyFont="1" applyFill="1" applyBorder="1" applyAlignment="1">
      <alignment vertical="top" wrapText="1"/>
    </xf>
    <xf numFmtId="177" fontId="12" fillId="0" borderId="10" xfId="0" applyNumberFormat="1" applyFont="1" applyBorder="1" applyAlignment="1">
      <alignment horizontal="right"/>
    </xf>
    <xf numFmtId="0" fontId="12" fillId="0" borderId="10" xfId="0" applyNumberFormat="1" applyFont="1" applyFill="1" applyBorder="1" applyAlignment="1">
      <alignment wrapText="1"/>
    </xf>
    <xf numFmtId="176" fontId="14" fillId="0" borderId="10" xfId="0" applyNumberFormat="1" applyFont="1" applyFill="1" applyBorder="1" applyAlignment="1">
      <alignment/>
    </xf>
    <xf numFmtId="176" fontId="14" fillId="0" borderId="10" xfId="0" applyNumberFormat="1" applyFont="1" applyFill="1" applyBorder="1" applyAlignment="1">
      <alignment/>
    </xf>
    <xf numFmtId="176" fontId="17" fillId="0" borderId="10" xfId="0" applyNumberFormat="1" applyFont="1" applyFill="1" applyBorder="1" applyAlignment="1">
      <alignment horizontal="right"/>
    </xf>
    <xf numFmtId="176" fontId="13" fillId="0" borderId="10" xfId="0" applyNumberFormat="1" applyFont="1" applyFill="1" applyBorder="1" applyAlignment="1">
      <alignment/>
    </xf>
    <xf numFmtId="176" fontId="12" fillId="0" borderId="1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center" vertical="top" wrapText="1"/>
    </xf>
    <xf numFmtId="0" fontId="13" fillId="0" borderId="0" xfId="0" applyFont="1" applyFill="1" applyBorder="1" applyAlignment="1">
      <alignment horizontal="center" vertical="top" wrapText="1"/>
    </xf>
    <xf numFmtId="49" fontId="13" fillId="0" borderId="10" xfId="0" applyNumberFormat="1" applyFont="1" applyFill="1" applyBorder="1" applyAlignment="1">
      <alignment vertical="center"/>
    </xf>
    <xf numFmtId="0" fontId="13" fillId="0" borderId="10" xfId="0" applyFont="1" applyFill="1" applyBorder="1" applyAlignment="1">
      <alignment horizontal="left" vertical="center" wrapText="1"/>
    </xf>
    <xf numFmtId="49" fontId="12" fillId="0" borderId="10" xfId="0" applyNumberFormat="1" applyFont="1" applyFill="1" applyBorder="1" applyAlignment="1">
      <alignment vertical="center"/>
    </xf>
    <xf numFmtId="49" fontId="11" fillId="0" borderId="11" xfId="0" applyNumberFormat="1" applyFont="1" applyFill="1" applyBorder="1" applyAlignment="1">
      <alignment vertical="top" wrapText="1"/>
    </xf>
    <xf numFmtId="177" fontId="12" fillId="0" borderId="10" xfId="0" applyNumberFormat="1" applyFont="1" applyFill="1" applyBorder="1" applyAlignment="1">
      <alignment/>
    </xf>
    <xf numFmtId="177" fontId="13" fillId="0" borderId="10" xfId="0" applyNumberFormat="1" applyFont="1" applyFill="1" applyBorder="1" applyAlignment="1">
      <alignment/>
    </xf>
    <xf numFmtId="43" fontId="12" fillId="0" borderId="10" xfId="60" applyFont="1" applyFill="1" applyBorder="1" applyAlignment="1">
      <alignment vertical="top" wrapText="1"/>
    </xf>
    <xf numFmtId="43" fontId="11" fillId="0" borderId="11" xfId="60" applyFont="1" applyFill="1" applyBorder="1" applyAlignment="1">
      <alignment horizontal="center" wrapText="1"/>
    </xf>
    <xf numFmtId="43" fontId="12" fillId="0" borderId="10" xfId="60" applyFont="1" applyFill="1" applyBorder="1" applyAlignment="1">
      <alignment horizontal="center"/>
    </xf>
    <xf numFmtId="43" fontId="12" fillId="0" borderId="10" xfId="60" applyFont="1" applyFill="1" applyBorder="1" applyAlignment="1">
      <alignment wrapText="1"/>
    </xf>
    <xf numFmtId="43" fontId="4" fillId="0" borderId="0" xfId="60" applyFont="1" applyFill="1" applyAlignment="1">
      <alignment/>
    </xf>
    <xf numFmtId="176" fontId="12" fillId="0" borderId="10" xfId="0" applyNumberFormat="1" applyFont="1" applyFill="1" applyBorder="1" applyAlignment="1">
      <alignment/>
    </xf>
    <xf numFmtId="176" fontId="6" fillId="0" borderId="0" xfId="0" applyNumberFormat="1" applyFont="1" applyFill="1" applyAlignment="1">
      <alignment/>
    </xf>
    <xf numFmtId="176" fontId="15" fillId="0" borderId="10" xfId="0" applyNumberFormat="1" applyFont="1" applyFill="1" applyBorder="1" applyAlignment="1">
      <alignment/>
    </xf>
    <xf numFmtId="176" fontId="12" fillId="0" borderId="10" xfId="0" applyNumberFormat="1" applyFont="1" applyFill="1" applyBorder="1" applyAlignment="1">
      <alignment horizontal="right"/>
    </xf>
    <xf numFmtId="176" fontId="13" fillId="0" borderId="10" xfId="0" applyNumberFormat="1" applyFont="1" applyFill="1" applyBorder="1" applyAlignment="1">
      <alignment/>
    </xf>
    <xf numFmtId="176" fontId="24" fillId="0" borderId="10" xfId="0" applyNumberFormat="1" applyFont="1" applyFill="1" applyBorder="1" applyAlignment="1">
      <alignment horizontal="right"/>
    </xf>
    <xf numFmtId="176" fontId="11" fillId="0" borderId="10" xfId="0" applyNumberFormat="1" applyFont="1" applyFill="1" applyBorder="1" applyAlignment="1">
      <alignment horizontal="right"/>
    </xf>
    <xf numFmtId="176" fontId="17" fillId="0" borderId="10" xfId="0" applyNumberFormat="1" applyFont="1" applyFill="1" applyBorder="1" applyAlignment="1">
      <alignment horizontal="right"/>
    </xf>
    <xf numFmtId="176" fontId="15" fillId="0" borderId="10" xfId="0" applyNumberFormat="1" applyFont="1" applyFill="1" applyBorder="1" applyAlignment="1">
      <alignment/>
    </xf>
    <xf numFmtId="176" fontId="16" fillId="0" borderId="10" xfId="0" applyNumberFormat="1" applyFont="1" applyFill="1" applyBorder="1" applyAlignment="1">
      <alignment horizontal="right"/>
    </xf>
    <xf numFmtId="49" fontId="11" fillId="34" borderId="10" xfId="0" applyNumberFormat="1" applyFont="1" applyFill="1" applyBorder="1" applyAlignment="1">
      <alignment vertical="top" wrapText="1"/>
    </xf>
    <xf numFmtId="49" fontId="12" fillId="34" borderId="10" xfId="0" applyNumberFormat="1" applyFont="1" applyFill="1" applyBorder="1" applyAlignment="1">
      <alignment horizontal="center" wrapText="1"/>
    </xf>
    <xf numFmtId="49" fontId="11" fillId="34" borderId="10" xfId="0" applyNumberFormat="1" applyFont="1" applyFill="1" applyBorder="1" applyAlignment="1">
      <alignment horizontal="center"/>
    </xf>
    <xf numFmtId="49" fontId="14" fillId="0" borderId="10" xfId="0" applyNumberFormat="1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vertical="top" wrapText="1"/>
    </xf>
    <xf numFmtId="176" fontId="24" fillId="0" borderId="10" xfId="0" applyNumberFormat="1" applyFont="1" applyFill="1" applyBorder="1" applyAlignment="1">
      <alignment vertical="top" wrapText="1"/>
    </xf>
    <xf numFmtId="49" fontId="17" fillId="0" borderId="11" xfId="0" applyNumberFormat="1" applyFont="1" applyFill="1" applyBorder="1" applyAlignment="1">
      <alignment vertical="top" wrapText="1"/>
    </xf>
    <xf numFmtId="49" fontId="24" fillId="0" borderId="11" xfId="0" applyNumberFormat="1" applyFont="1" applyFill="1" applyBorder="1" applyAlignment="1">
      <alignment vertical="top" wrapText="1"/>
    </xf>
    <xf numFmtId="176" fontId="12" fillId="0" borderId="10" xfId="60" applyNumberFormat="1" applyFont="1" applyFill="1" applyBorder="1" applyAlignment="1">
      <alignment/>
    </xf>
    <xf numFmtId="192" fontId="13" fillId="0" borderId="10" xfId="0" applyNumberFormat="1" applyFont="1" applyFill="1" applyBorder="1" applyAlignment="1">
      <alignment horizontal="center" vertical="center"/>
    </xf>
    <xf numFmtId="192" fontId="14" fillId="0" borderId="10" xfId="0" applyNumberFormat="1" applyFont="1" applyFill="1" applyBorder="1" applyAlignment="1">
      <alignment horizontal="center" vertical="center"/>
    </xf>
    <xf numFmtId="192" fontId="12" fillId="0" borderId="10" xfId="0" applyNumberFormat="1" applyFont="1" applyFill="1" applyBorder="1" applyAlignment="1">
      <alignment horizontal="center" vertical="center"/>
    </xf>
    <xf numFmtId="177" fontId="12" fillId="0" borderId="10" xfId="0" applyNumberFormat="1" applyFont="1" applyFill="1" applyBorder="1" applyAlignment="1">
      <alignment/>
    </xf>
    <xf numFmtId="177" fontId="15" fillId="0" borderId="10" xfId="0" applyNumberFormat="1" applyFont="1" applyFill="1" applyBorder="1" applyAlignment="1">
      <alignment/>
    </xf>
    <xf numFmtId="177" fontId="14" fillId="0" borderId="10" xfId="0" applyNumberFormat="1" applyFont="1" applyFill="1" applyBorder="1" applyAlignment="1">
      <alignment/>
    </xf>
    <xf numFmtId="177" fontId="17" fillId="0" borderId="10" xfId="0" applyNumberFormat="1" applyFont="1" applyFill="1" applyBorder="1" applyAlignment="1">
      <alignment horizontal="center" vertical="center" wrapText="1"/>
    </xf>
    <xf numFmtId="177" fontId="13" fillId="0" borderId="10" xfId="0" applyNumberFormat="1" applyFont="1" applyFill="1" applyBorder="1" applyAlignment="1">
      <alignment horizontal="center" vertical="center" wrapText="1"/>
    </xf>
    <xf numFmtId="177" fontId="12" fillId="0" borderId="10" xfId="0" applyNumberFormat="1" applyFont="1" applyFill="1" applyBorder="1" applyAlignment="1">
      <alignment horizontal="center" vertical="center" wrapText="1"/>
    </xf>
    <xf numFmtId="177" fontId="14" fillId="0" borderId="10" xfId="0" applyNumberFormat="1" applyFont="1" applyFill="1" applyBorder="1" applyAlignment="1">
      <alignment horizontal="center" vertical="center" wrapText="1"/>
    </xf>
    <xf numFmtId="177" fontId="12" fillId="0" borderId="10" xfId="0" applyNumberFormat="1" applyFont="1" applyFill="1" applyBorder="1" applyAlignment="1">
      <alignment horizontal="center" vertical="center"/>
    </xf>
    <xf numFmtId="177" fontId="13" fillId="0" borderId="10" xfId="0" applyNumberFormat="1" applyFont="1" applyFill="1" applyBorder="1" applyAlignment="1">
      <alignment horizontal="center" vertical="center"/>
    </xf>
    <xf numFmtId="177" fontId="14" fillId="0" borderId="10" xfId="0" applyNumberFormat="1" applyFont="1" applyFill="1" applyBorder="1" applyAlignment="1">
      <alignment horizontal="center" vertical="center"/>
    </xf>
    <xf numFmtId="177" fontId="13" fillId="0" borderId="10" xfId="0" applyNumberFormat="1" applyFont="1" applyFill="1" applyBorder="1" applyAlignment="1">
      <alignment/>
    </xf>
    <xf numFmtId="177" fontId="13" fillId="0" borderId="10" xfId="0" applyNumberFormat="1" applyFont="1" applyBorder="1" applyAlignment="1">
      <alignment/>
    </xf>
    <xf numFmtId="177" fontId="14" fillId="0" borderId="10" xfId="0" applyNumberFormat="1" applyFont="1" applyBorder="1" applyAlignment="1">
      <alignment/>
    </xf>
    <xf numFmtId="177" fontId="12" fillId="0" borderId="10" xfId="0" applyNumberFormat="1" applyFont="1" applyBorder="1" applyAlignment="1">
      <alignment/>
    </xf>
    <xf numFmtId="177" fontId="13" fillId="0" borderId="10" xfId="60" applyNumberFormat="1" applyFont="1" applyFill="1" applyBorder="1" applyAlignment="1">
      <alignment horizontal="right"/>
    </xf>
    <xf numFmtId="177" fontId="14" fillId="0" borderId="10" xfId="60" applyNumberFormat="1" applyFont="1" applyFill="1" applyBorder="1" applyAlignment="1">
      <alignment horizontal="right"/>
    </xf>
    <xf numFmtId="177" fontId="12" fillId="0" borderId="10" xfId="60" applyNumberFormat="1" applyFont="1" applyFill="1" applyBorder="1" applyAlignment="1">
      <alignment horizontal="right"/>
    </xf>
    <xf numFmtId="177" fontId="12" fillId="0" borderId="12" xfId="0" applyNumberFormat="1" applyFont="1" applyFill="1" applyBorder="1" applyAlignment="1">
      <alignment/>
    </xf>
    <xf numFmtId="177" fontId="17" fillId="0" borderId="12" xfId="0" applyNumberFormat="1" applyFont="1" applyFill="1" applyBorder="1" applyAlignment="1">
      <alignment horizontal="right"/>
    </xf>
    <xf numFmtId="177" fontId="11" fillId="0" borderId="12" xfId="0" applyNumberFormat="1" applyFont="1" applyFill="1" applyBorder="1" applyAlignment="1">
      <alignment horizontal="right"/>
    </xf>
    <xf numFmtId="177" fontId="12" fillId="0" borderId="10" xfId="0" applyNumberFormat="1" applyFont="1" applyBorder="1" applyAlignment="1">
      <alignment/>
    </xf>
    <xf numFmtId="177" fontId="12" fillId="4" borderId="10" xfId="0" applyNumberFormat="1" applyFont="1" applyFill="1" applyBorder="1" applyAlignment="1">
      <alignment horizontal="right"/>
    </xf>
    <xf numFmtId="177" fontId="12" fillId="0" borderId="12" xfId="0" applyNumberFormat="1" applyFont="1" applyFill="1" applyBorder="1" applyAlignment="1">
      <alignment/>
    </xf>
    <xf numFmtId="177" fontId="11" fillId="0" borderId="10" xfId="0" applyNumberFormat="1" applyFont="1" applyFill="1" applyBorder="1" applyAlignment="1">
      <alignment horizontal="center"/>
    </xf>
    <xf numFmtId="177" fontId="14" fillId="0" borderId="10" xfId="0" applyNumberFormat="1" applyFont="1" applyFill="1" applyBorder="1" applyAlignment="1">
      <alignment/>
    </xf>
    <xf numFmtId="177" fontId="17" fillId="0" borderId="10" xfId="0" applyNumberFormat="1" applyFont="1" applyFill="1" applyBorder="1" applyAlignment="1">
      <alignment horizontal="right"/>
    </xf>
    <xf numFmtId="177" fontId="17" fillId="0" borderId="12" xfId="0" applyNumberFormat="1" applyFont="1" applyFill="1" applyBorder="1" applyAlignment="1">
      <alignment horizontal="right"/>
    </xf>
    <xf numFmtId="0" fontId="14" fillId="0" borderId="10" xfId="0" applyNumberFormat="1" applyFont="1" applyFill="1" applyBorder="1" applyAlignment="1">
      <alignment wrapText="1"/>
    </xf>
    <xf numFmtId="49" fontId="15" fillId="0" borderId="10" xfId="0" applyNumberFormat="1" applyFont="1" applyBorder="1" applyAlignment="1">
      <alignment horizontal="center" wrapText="1"/>
    </xf>
    <xf numFmtId="49" fontId="15" fillId="0" borderId="10" xfId="0" applyNumberFormat="1" applyFont="1" applyBorder="1" applyAlignment="1">
      <alignment horizontal="center"/>
    </xf>
    <xf numFmtId="177" fontId="15" fillId="0" borderId="10" xfId="0" applyNumberFormat="1" applyFont="1" applyBorder="1" applyAlignment="1">
      <alignment/>
    </xf>
    <xf numFmtId="176" fontId="12" fillId="0" borderId="12" xfId="0" applyNumberFormat="1" applyFont="1" applyFill="1" applyBorder="1" applyAlignment="1">
      <alignment/>
    </xf>
    <xf numFmtId="176" fontId="15" fillId="0" borderId="12" xfId="0" applyNumberFormat="1" applyFont="1" applyFill="1" applyBorder="1" applyAlignment="1">
      <alignment/>
    </xf>
    <xf numFmtId="177" fontId="24" fillId="0" borderId="12" xfId="0" applyNumberFormat="1" applyFont="1" applyFill="1" applyBorder="1" applyAlignment="1">
      <alignment horizontal="right"/>
    </xf>
    <xf numFmtId="177" fontId="16" fillId="0" borderId="12" xfId="0" applyNumberFormat="1" applyFont="1" applyFill="1" applyBorder="1" applyAlignment="1">
      <alignment horizontal="right"/>
    </xf>
    <xf numFmtId="177" fontId="11" fillId="0" borderId="12" xfId="0" applyNumberFormat="1" applyFont="1" applyFill="1" applyBorder="1" applyAlignment="1">
      <alignment horizontal="right"/>
    </xf>
    <xf numFmtId="176" fontId="17" fillId="0" borderId="12" xfId="0" applyNumberFormat="1" applyFont="1" applyFill="1" applyBorder="1" applyAlignment="1">
      <alignment horizontal="right"/>
    </xf>
    <xf numFmtId="176" fontId="17" fillId="0" borderId="12" xfId="0" applyNumberFormat="1" applyFont="1" applyFill="1" applyBorder="1" applyAlignment="1">
      <alignment horizontal="right"/>
    </xf>
    <xf numFmtId="176" fontId="24" fillId="0" borderId="12" xfId="0" applyNumberFormat="1" applyFont="1" applyFill="1" applyBorder="1" applyAlignment="1">
      <alignment horizontal="right"/>
    </xf>
    <xf numFmtId="176" fontId="16" fillId="0" borderId="12" xfId="0" applyNumberFormat="1" applyFont="1" applyFill="1" applyBorder="1" applyAlignment="1">
      <alignment horizontal="right"/>
    </xf>
    <xf numFmtId="176" fontId="11" fillId="0" borderId="12" xfId="0" applyNumberFormat="1" applyFont="1" applyFill="1" applyBorder="1" applyAlignment="1">
      <alignment horizontal="right"/>
    </xf>
    <xf numFmtId="0" fontId="14" fillId="0" borderId="0" xfId="0" applyFont="1" applyAlignment="1">
      <alignment wrapText="1"/>
    </xf>
    <xf numFmtId="0" fontId="14" fillId="0" borderId="0" xfId="42" applyFont="1" applyAlignment="1" applyProtection="1">
      <alignment wrapText="1"/>
      <protection/>
    </xf>
    <xf numFmtId="49" fontId="16" fillId="0" borderId="11" xfId="0" applyNumberFormat="1" applyFont="1" applyFill="1" applyBorder="1" applyAlignment="1">
      <alignment horizontal="center" vertical="center" wrapText="1"/>
    </xf>
    <xf numFmtId="49" fontId="16" fillId="0" borderId="10" xfId="0" applyNumberFormat="1" applyFont="1" applyFill="1" applyBorder="1" applyAlignment="1">
      <alignment horizontal="center" vertical="center"/>
    </xf>
    <xf numFmtId="49" fontId="14" fillId="0" borderId="10" xfId="0" applyNumberFormat="1" applyFont="1" applyFill="1" applyBorder="1" applyAlignment="1">
      <alignment vertical="center" wrapText="1"/>
    </xf>
    <xf numFmtId="0" fontId="12" fillId="0" borderId="12" xfId="0" applyFont="1" applyBorder="1" applyAlignment="1">
      <alignment wrapText="1"/>
    </xf>
    <xf numFmtId="0" fontId="12" fillId="0" borderId="0" xfId="42" applyFont="1" applyAlignment="1" applyProtection="1">
      <alignment wrapText="1"/>
      <protection/>
    </xf>
    <xf numFmtId="0" fontId="12" fillId="0" borderId="12" xfId="0" applyFont="1" applyBorder="1" applyAlignment="1">
      <alignment horizontal="justify" vertical="center"/>
    </xf>
    <xf numFmtId="0" fontId="14" fillId="0" borderId="12" xfId="0" applyFont="1" applyBorder="1" applyAlignment="1">
      <alignment horizontal="justify" vertical="center"/>
    </xf>
    <xf numFmtId="0" fontId="12" fillId="0" borderId="0" xfId="0" applyFont="1" applyAlignment="1">
      <alignment horizontal="justify" vertical="center" wrapText="1"/>
    </xf>
    <xf numFmtId="0" fontId="12" fillId="0" borderId="10" xfId="0" applyFont="1" applyBorder="1" applyAlignment="1">
      <alignment horizontal="justify" vertical="center" wrapText="1"/>
    </xf>
    <xf numFmtId="0" fontId="12" fillId="0" borderId="10" xfId="0" applyFont="1" applyBorder="1" applyAlignment="1">
      <alignment wrapText="1"/>
    </xf>
    <xf numFmtId="49" fontId="10" fillId="0" borderId="0" xfId="0" applyNumberFormat="1" applyFont="1" applyFill="1" applyAlignment="1">
      <alignment horizontal="center" vertical="center"/>
    </xf>
    <xf numFmtId="0" fontId="12" fillId="0" borderId="0" xfId="0" applyFont="1" applyFill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49" fontId="11" fillId="0" borderId="14" xfId="0" applyNumberFormat="1" applyFont="1" applyFill="1" applyBorder="1" applyAlignment="1">
      <alignment vertical="top" wrapText="1"/>
    </xf>
    <xf numFmtId="49" fontId="11" fillId="0" borderId="14" xfId="0" applyNumberFormat="1" applyFont="1" applyFill="1" applyBorder="1" applyAlignment="1">
      <alignment vertical="top" wrapText="1"/>
    </xf>
    <xf numFmtId="174" fontId="15" fillId="0" borderId="10" xfId="0" applyNumberFormat="1" applyFont="1" applyFill="1" applyBorder="1" applyAlignment="1">
      <alignment/>
    </xf>
    <xf numFmtId="49" fontId="10" fillId="0" borderId="0" xfId="0" applyNumberFormat="1" applyFont="1" applyFill="1" applyAlignment="1">
      <alignment horizontal="left"/>
    </xf>
    <xf numFmtId="0" fontId="13" fillId="0" borderId="11" xfId="0" applyFont="1" applyFill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12" fillId="0" borderId="10" xfId="0" applyFont="1" applyFill="1" applyBorder="1" applyAlignment="1">
      <alignment horizont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wrapText="1"/>
    </xf>
    <xf numFmtId="0" fontId="27" fillId="0" borderId="0" xfId="0" applyFont="1" applyAlignment="1">
      <alignment/>
    </xf>
    <xf numFmtId="0" fontId="0" fillId="0" borderId="0" xfId="0" applyAlignment="1">
      <alignment/>
    </xf>
    <xf numFmtId="0" fontId="13" fillId="0" borderId="21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top" wrapText="1"/>
    </xf>
    <xf numFmtId="0" fontId="12" fillId="0" borderId="11" xfId="0" applyFont="1" applyFill="1" applyBorder="1" applyAlignment="1">
      <alignment horizontal="left" vertical="center" wrapText="1"/>
    </xf>
    <xf numFmtId="0" fontId="12" fillId="0" borderId="21" xfId="0" applyFont="1" applyFill="1" applyBorder="1" applyAlignment="1">
      <alignment horizontal="left" vertical="center" wrapText="1"/>
    </xf>
    <xf numFmtId="0" fontId="15" fillId="0" borderId="11" xfId="0" applyFont="1" applyFill="1" applyBorder="1" applyAlignment="1">
      <alignment horizontal="left" vertical="center" wrapText="1"/>
    </xf>
    <xf numFmtId="0" fontId="15" fillId="0" borderId="21" xfId="0" applyFont="1" applyFill="1" applyBorder="1" applyAlignment="1">
      <alignment horizontal="left" vertical="center" wrapText="1"/>
    </xf>
    <xf numFmtId="49" fontId="10" fillId="0" borderId="0" xfId="0" applyNumberFormat="1" applyFont="1" applyFill="1" applyAlignment="1">
      <alignment horizontal="center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justify" vertical="top" wrapText="1"/>
    </xf>
    <xf numFmtId="0" fontId="12" fillId="0" borderId="10" xfId="0" applyFont="1" applyFill="1" applyBorder="1" applyAlignment="1">
      <alignment horizontal="left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left" vertical="top" wrapText="1"/>
    </xf>
    <xf numFmtId="0" fontId="12" fillId="0" borderId="21" xfId="0" applyFont="1" applyFill="1" applyBorder="1" applyAlignment="1">
      <alignment horizontal="left" vertical="top" wrapText="1"/>
    </xf>
    <xf numFmtId="0" fontId="12" fillId="0" borderId="12" xfId="0" applyFont="1" applyFill="1" applyBorder="1" applyAlignment="1">
      <alignment horizontal="left" vertical="top" wrapText="1"/>
    </xf>
    <xf numFmtId="0" fontId="20" fillId="0" borderId="11" xfId="0" applyFont="1" applyFill="1" applyBorder="1" applyAlignment="1">
      <alignment horizontal="center" vertical="top" wrapText="1"/>
    </xf>
    <xf numFmtId="0" fontId="20" fillId="0" borderId="21" xfId="0" applyFont="1" applyFill="1" applyBorder="1" applyAlignment="1">
      <alignment horizontal="center" vertical="top" wrapText="1"/>
    </xf>
    <xf numFmtId="0" fontId="20" fillId="0" borderId="12" xfId="0" applyFont="1" applyFill="1" applyBorder="1" applyAlignment="1">
      <alignment horizontal="center" vertical="top" wrapText="1"/>
    </xf>
    <xf numFmtId="49" fontId="7" fillId="0" borderId="0" xfId="0" applyNumberFormat="1" applyFont="1" applyFill="1" applyBorder="1" applyAlignment="1">
      <alignment horizontal="center" vertical="justify" wrapText="1"/>
    </xf>
    <xf numFmtId="0" fontId="13" fillId="0" borderId="10" xfId="0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/>
    </xf>
    <xf numFmtId="0" fontId="17" fillId="0" borderId="11" xfId="0" applyFont="1" applyFill="1" applyBorder="1" applyAlignment="1">
      <alignment horizontal="center" wrapText="1"/>
    </xf>
    <xf numFmtId="0" fontId="17" fillId="0" borderId="21" xfId="0" applyFont="1" applyFill="1" applyBorder="1" applyAlignment="1">
      <alignment horizontal="center" wrapText="1"/>
    </xf>
    <xf numFmtId="0" fontId="17" fillId="0" borderId="12" xfId="0" applyFont="1" applyFill="1" applyBorder="1" applyAlignment="1">
      <alignment horizontal="center" wrapText="1"/>
    </xf>
    <xf numFmtId="0" fontId="12" fillId="0" borderId="0" xfId="0" applyFont="1" applyFill="1" applyAlignment="1">
      <alignment/>
    </xf>
    <xf numFmtId="49" fontId="10" fillId="0" borderId="0" xfId="0" applyNumberFormat="1" applyFont="1" applyFill="1" applyAlignment="1">
      <alignment/>
    </xf>
    <xf numFmtId="49" fontId="10" fillId="35" borderId="0" xfId="0" applyNumberFormat="1" applyFont="1" applyFill="1" applyAlignment="1">
      <alignment horizontal="left"/>
    </xf>
    <xf numFmtId="0" fontId="4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Fill="1" applyAlignment="1">
      <alignment/>
    </xf>
    <xf numFmtId="0" fontId="4" fillId="0" borderId="0" xfId="0" applyFont="1" applyFill="1" applyAlignment="1">
      <alignment/>
    </xf>
    <xf numFmtId="2" fontId="12" fillId="0" borderId="10" xfId="0" applyNumberFormat="1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EAEBFF1546FBF940219E4E47721177D35DF5AF305B527D557D5104667A2B9DA0FC6A1C8E830C67107156059BF78333DCDFECF9296D832F940Ce4G" TargetMode="Externa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EAEBFF1546FBF940219E4E47721177D35DF5AF305B527D557D5104667A2B9DA0FC6A1C8E830C67107156059BF78333DCDFECF9296D832F940Ce4G" TargetMode="Externa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EAEBFF1546FBF940219E4E47721177D35DF5AF305B527D557D5104667A2B9DA0FC6A1C8E830C67107156059BF78333DCDFECF9296D832F940Ce4G" TargetMode="Externa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EAEBFF1546FBF940219E4E47721177D35DF5AF305B527D557D5104667A2B9DA0FC6A1C8E830C67107156059BF78333DCDFECF9296D832F940Ce4G" TargetMode="Externa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7"/>
  <sheetViews>
    <sheetView zoomScalePageLayoutView="0" workbookViewId="0" topLeftCell="A4">
      <selection activeCell="I15" sqref="I15"/>
    </sheetView>
  </sheetViews>
  <sheetFormatPr defaultColWidth="9.00390625" defaultRowHeight="12.75"/>
  <cols>
    <col min="1" max="1" width="13.625" style="4" customWidth="1"/>
    <col min="2" max="2" width="23.875" style="4" customWidth="1"/>
    <col min="3" max="3" width="21.25390625" style="219" customWidth="1"/>
    <col min="4" max="4" width="17.25390625" style="219" customWidth="1"/>
    <col min="5" max="5" width="14.875" style="4" bestFit="1" customWidth="1"/>
    <col min="6" max="16384" width="9.125" style="4" customWidth="1"/>
  </cols>
  <sheetData>
    <row r="1" spans="3:5" ht="15.75" hidden="1">
      <c r="C1" s="153" t="s">
        <v>530</v>
      </c>
      <c r="D1" s="153"/>
      <c r="E1" s="153"/>
    </row>
    <row r="2" spans="3:4" ht="15.75" hidden="1">
      <c r="C2" s="153" t="s">
        <v>600</v>
      </c>
      <c r="D2" s="153"/>
    </row>
    <row r="3" spans="4:5" ht="15.75" hidden="1">
      <c r="D3" s="425" t="s">
        <v>684</v>
      </c>
      <c r="E3" s="425"/>
    </row>
    <row r="5" spans="4:5" ht="15.75">
      <c r="D5" s="433" t="s">
        <v>736</v>
      </c>
      <c r="E5" s="434"/>
    </row>
    <row r="6" spans="4:5" ht="15.75">
      <c r="D6" s="433" t="s">
        <v>737</v>
      </c>
      <c r="E6" s="434"/>
    </row>
    <row r="7" spans="4:5" ht="15.75">
      <c r="D7" s="433" t="s">
        <v>756</v>
      </c>
      <c r="E7" s="435"/>
    </row>
    <row r="9" spans="1:5" ht="15.75">
      <c r="A9" s="217"/>
      <c r="B9" s="8"/>
      <c r="C9" s="153" t="s">
        <v>530</v>
      </c>
      <c r="D9" s="153"/>
      <c r="E9" s="153"/>
    </row>
    <row r="10" spans="1:4" ht="15" customHeight="1">
      <c r="A10" s="217"/>
      <c r="B10" s="8"/>
      <c r="C10" s="153" t="s">
        <v>600</v>
      </c>
      <c r="D10" s="153"/>
    </row>
    <row r="11" spans="1:5" ht="15.75" customHeight="1">
      <c r="A11" s="217"/>
      <c r="B11" s="8"/>
      <c r="C11" s="153"/>
      <c r="D11" s="425" t="s">
        <v>725</v>
      </c>
      <c r="E11" s="425"/>
    </row>
    <row r="12" spans="1:4" ht="15.75">
      <c r="A12" s="217"/>
      <c r="B12" s="8"/>
      <c r="C12" s="218"/>
      <c r="D12" s="218"/>
    </row>
    <row r="13" spans="1:5" ht="31.5" customHeight="1">
      <c r="A13" s="438" t="s">
        <v>693</v>
      </c>
      <c r="B13" s="438"/>
      <c r="C13" s="438"/>
      <c r="D13" s="438"/>
      <c r="E13" s="438"/>
    </row>
    <row r="15" spans="1:5" s="221" customFormat="1" ht="32.25" customHeight="1">
      <c r="A15" s="428" t="s">
        <v>503</v>
      </c>
      <c r="B15" s="428"/>
      <c r="C15" s="429" t="s">
        <v>506</v>
      </c>
      <c r="D15" s="430"/>
      <c r="E15" s="437" t="s">
        <v>225</v>
      </c>
    </row>
    <row r="16" spans="1:5" s="221" customFormat="1" ht="78.75" customHeight="1">
      <c r="A16" s="43" t="s">
        <v>507</v>
      </c>
      <c r="B16" s="43" t="s">
        <v>509</v>
      </c>
      <c r="C16" s="431"/>
      <c r="D16" s="432"/>
      <c r="E16" s="437"/>
    </row>
    <row r="17" spans="1:5" s="223" customFormat="1" ht="15">
      <c r="A17" s="222" t="s">
        <v>510</v>
      </c>
      <c r="B17" s="40" t="s">
        <v>511</v>
      </c>
      <c r="C17" s="428">
        <v>3</v>
      </c>
      <c r="D17" s="428"/>
      <c r="E17" s="134">
        <v>4</v>
      </c>
    </row>
    <row r="18" spans="1:5" s="226" customFormat="1" ht="30.75" customHeight="1">
      <c r="A18" s="224" t="s">
        <v>155</v>
      </c>
      <c r="B18" s="225" t="s">
        <v>512</v>
      </c>
      <c r="C18" s="426" t="s">
        <v>513</v>
      </c>
      <c r="D18" s="436"/>
      <c r="E18" s="336">
        <f>E21</f>
        <v>1603.5312799999883</v>
      </c>
    </row>
    <row r="19" spans="1:5" s="226" customFormat="1" ht="30.75" customHeight="1" hidden="1">
      <c r="A19" s="224"/>
      <c r="B19" s="225"/>
      <c r="C19" s="426"/>
      <c r="D19" s="427"/>
      <c r="E19" s="336"/>
    </row>
    <row r="20" spans="1:5" s="226" customFormat="1" ht="30.75" customHeight="1" hidden="1">
      <c r="A20" s="224"/>
      <c r="B20" s="225"/>
      <c r="C20" s="426"/>
      <c r="D20" s="427"/>
      <c r="E20" s="336"/>
    </row>
    <row r="21" spans="1:5" s="226" customFormat="1" ht="27.75" customHeight="1">
      <c r="A21" s="224" t="s">
        <v>155</v>
      </c>
      <c r="B21" s="225" t="s">
        <v>514</v>
      </c>
      <c r="C21" s="426" t="s">
        <v>515</v>
      </c>
      <c r="D21" s="436"/>
      <c r="E21" s="336">
        <f>E22+E26</f>
        <v>1603.5312799999883</v>
      </c>
    </row>
    <row r="22" spans="1:5" s="229" customFormat="1" ht="18.75" customHeight="1">
      <c r="A22" s="227" t="s">
        <v>155</v>
      </c>
      <c r="B22" s="228" t="s">
        <v>516</v>
      </c>
      <c r="C22" s="441" t="s">
        <v>517</v>
      </c>
      <c r="D22" s="442"/>
      <c r="E22" s="366">
        <f>E25</f>
        <v>-38609.44</v>
      </c>
    </row>
    <row r="23" spans="1:5" s="221" customFormat="1" ht="24" customHeight="1">
      <c r="A23" s="230" t="s">
        <v>155</v>
      </c>
      <c r="B23" s="222" t="s">
        <v>518</v>
      </c>
      <c r="C23" s="439" t="s">
        <v>519</v>
      </c>
      <c r="D23" s="440"/>
      <c r="E23" s="335">
        <f>E22</f>
        <v>-38609.44</v>
      </c>
    </row>
    <row r="24" spans="1:5" s="221" customFormat="1" ht="29.25" customHeight="1">
      <c r="A24" s="230" t="s">
        <v>155</v>
      </c>
      <c r="B24" s="222" t="s">
        <v>520</v>
      </c>
      <c r="C24" s="439" t="s">
        <v>521</v>
      </c>
      <c r="D24" s="440"/>
      <c r="E24" s="335">
        <f>E23</f>
        <v>-38609.44</v>
      </c>
    </row>
    <row r="25" spans="1:5" s="221" customFormat="1" ht="30" customHeight="1">
      <c r="A25" s="230" t="s">
        <v>155</v>
      </c>
      <c r="B25" s="222" t="s">
        <v>344</v>
      </c>
      <c r="C25" s="439" t="s">
        <v>345</v>
      </c>
      <c r="D25" s="440"/>
      <c r="E25" s="335">
        <f>-доходы2022!G137</f>
        <v>-38609.44</v>
      </c>
    </row>
    <row r="26" spans="1:5" s="229" customFormat="1" ht="17.25" customHeight="1">
      <c r="A26" s="227" t="s">
        <v>155</v>
      </c>
      <c r="B26" s="228" t="s">
        <v>522</v>
      </c>
      <c r="C26" s="441" t="s">
        <v>523</v>
      </c>
      <c r="D26" s="442"/>
      <c r="E26" s="366">
        <f>E27</f>
        <v>40212.97127999999</v>
      </c>
    </row>
    <row r="27" spans="1:5" s="221" customFormat="1" ht="25.5" customHeight="1">
      <c r="A27" s="230" t="s">
        <v>155</v>
      </c>
      <c r="B27" s="222" t="s">
        <v>524</v>
      </c>
      <c r="C27" s="439" t="s">
        <v>525</v>
      </c>
      <c r="D27" s="440"/>
      <c r="E27" s="335">
        <f>E28</f>
        <v>40212.97127999999</v>
      </c>
    </row>
    <row r="28" spans="1:5" s="221" customFormat="1" ht="29.25" customHeight="1">
      <c r="A28" s="230" t="s">
        <v>155</v>
      </c>
      <c r="B28" s="222" t="s">
        <v>526</v>
      </c>
      <c r="C28" s="439" t="s">
        <v>527</v>
      </c>
      <c r="D28" s="440"/>
      <c r="E28" s="335">
        <f>E29</f>
        <v>40212.97127999999</v>
      </c>
    </row>
    <row r="29" spans="1:5" s="221" customFormat="1" ht="31.5" customHeight="1">
      <c r="A29" s="230" t="s">
        <v>155</v>
      </c>
      <c r="B29" s="222" t="s">
        <v>346</v>
      </c>
      <c r="C29" s="439" t="s">
        <v>347</v>
      </c>
      <c r="D29" s="440"/>
      <c r="E29" s="335">
        <f>'расх 22 г'!G366</f>
        <v>40212.97127999999</v>
      </c>
    </row>
    <row r="30" spans="1:2" ht="15.75">
      <c r="A30" s="151"/>
      <c r="B30" s="151"/>
    </row>
    <row r="31" spans="1:2" ht="15.75">
      <c r="A31" s="151"/>
      <c r="B31" s="151"/>
    </row>
    <row r="32" spans="1:2" ht="15.75">
      <c r="A32" s="151"/>
      <c r="B32" s="151"/>
    </row>
    <row r="33" spans="1:5" ht="15.75">
      <c r="A33" s="151"/>
      <c r="B33" s="151"/>
      <c r="E33" s="170"/>
    </row>
    <row r="34" spans="1:2" ht="15.75">
      <c r="A34" s="151"/>
      <c r="B34" s="151"/>
    </row>
    <row r="35" spans="1:2" ht="15.75">
      <c r="A35" s="151"/>
      <c r="B35" s="151"/>
    </row>
    <row r="36" spans="1:2" ht="15.75">
      <c r="A36" s="151"/>
      <c r="B36" s="151"/>
    </row>
    <row r="37" spans="1:2" ht="15.75">
      <c r="A37" s="151"/>
      <c r="B37" s="151"/>
    </row>
    <row r="38" spans="1:2" ht="15.75">
      <c r="A38" s="151"/>
      <c r="B38" s="151"/>
    </row>
    <row r="39" spans="1:2" ht="15.75">
      <c r="A39" s="151"/>
      <c r="B39" s="151"/>
    </row>
    <row r="40" spans="1:2" ht="15.75">
      <c r="A40" s="151"/>
      <c r="B40" s="151"/>
    </row>
    <row r="41" spans="1:2" ht="15.75">
      <c r="A41" s="151"/>
      <c r="B41" s="151"/>
    </row>
    <row r="42" spans="1:2" ht="15.75">
      <c r="A42" s="151"/>
      <c r="B42" s="151"/>
    </row>
    <row r="43" spans="1:2" ht="15.75">
      <c r="A43" s="151"/>
      <c r="B43" s="151"/>
    </row>
    <row r="44" spans="1:2" ht="15.75">
      <c r="A44" s="151"/>
      <c r="B44" s="151"/>
    </row>
    <row r="45" spans="1:2" ht="15.75">
      <c r="A45" s="151"/>
      <c r="B45" s="151"/>
    </row>
    <row r="46" spans="1:2" ht="15.75">
      <c r="A46" s="151"/>
      <c r="B46" s="151"/>
    </row>
    <row r="47" spans="1:2" ht="15.75">
      <c r="A47" s="151"/>
      <c r="B47" s="151"/>
    </row>
    <row r="48" spans="1:2" ht="15.75">
      <c r="A48" s="151"/>
      <c r="B48" s="151"/>
    </row>
    <row r="49" spans="1:2" ht="15.75">
      <c r="A49" s="151"/>
      <c r="B49" s="151"/>
    </row>
    <row r="50" spans="1:2" ht="15.75">
      <c r="A50" s="151"/>
      <c r="B50" s="151"/>
    </row>
    <row r="51" spans="1:2" ht="15.75">
      <c r="A51" s="151"/>
      <c r="B51" s="151"/>
    </row>
    <row r="52" spans="1:2" ht="15.75">
      <c r="A52" s="151"/>
      <c r="B52" s="151"/>
    </row>
    <row r="53" spans="1:2" ht="15.75">
      <c r="A53" s="151"/>
      <c r="B53" s="151"/>
    </row>
    <row r="54" spans="1:2" ht="15.75">
      <c r="A54" s="151"/>
      <c r="B54" s="151"/>
    </row>
    <row r="55" spans="1:2" ht="15.75">
      <c r="A55" s="151"/>
      <c r="B55" s="151"/>
    </row>
    <row r="56" spans="1:2" ht="15.75">
      <c r="A56" s="151"/>
      <c r="B56" s="151"/>
    </row>
    <row r="57" spans="1:2" ht="15.75">
      <c r="A57" s="151"/>
      <c r="B57" s="151"/>
    </row>
  </sheetData>
  <sheetProtection/>
  <mergeCells count="22">
    <mergeCell ref="C29:D29"/>
    <mergeCell ref="C25:D25"/>
    <mergeCell ref="C22:D22"/>
    <mergeCell ref="C24:D24"/>
    <mergeCell ref="C23:D23"/>
    <mergeCell ref="C26:D26"/>
    <mergeCell ref="C27:D27"/>
    <mergeCell ref="C21:D21"/>
    <mergeCell ref="E15:E16"/>
    <mergeCell ref="C18:D18"/>
    <mergeCell ref="A13:E13"/>
    <mergeCell ref="A15:B15"/>
    <mergeCell ref="C28:D28"/>
    <mergeCell ref="D3:E3"/>
    <mergeCell ref="C19:D19"/>
    <mergeCell ref="C20:D20"/>
    <mergeCell ref="D11:E11"/>
    <mergeCell ref="C17:D17"/>
    <mergeCell ref="C15:D16"/>
    <mergeCell ref="D5:E5"/>
    <mergeCell ref="D6:E6"/>
    <mergeCell ref="D7:E7"/>
  </mergeCells>
  <printOptions/>
  <pageMargins left="0.7874015748031497" right="0.3937007874015748" top="0.5905511811023623" bottom="0.5905511811023623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L348"/>
  <sheetViews>
    <sheetView zoomScalePageLayoutView="0" workbookViewId="0" topLeftCell="A1">
      <selection activeCell="N17" sqref="N17"/>
    </sheetView>
  </sheetViews>
  <sheetFormatPr defaultColWidth="9.00390625" defaultRowHeight="12.75"/>
  <cols>
    <col min="1" max="1" width="62.25390625" style="4" customWidth="1"/>
    <col min="2" max="2" width="5.00390625" style="129" hidden="1" customWidth="1"/>
    <col min="3" max="3" width="4.00390625" style="130" customWidth="1"/>
    <col min="4" max="4" width="4.25390625" style="130" customWidth="1"/>
    <col min="5" max="5" width="12.625" style="4" customWidth="1"/>
    <col min="6" max="6" width="5.25390625" style="130" customWidth="1"/>
    <col min="7" max="7" width="12.125" style="9" customWidth="1"/>
    <col min="8" max="8" width="11.875" style="9" customWidth="1"/>
    <col min="9" max="9" width="10.00390625" style="4" bestFit="1" customWidth="1"/>
    <col min="10" max="10" width="10.375" style="4" bestFit="1" customWidth="1"/>
    <col min="11" max="11" width="11.00390625" style="4" customWidth="1"/>
    <col min="12" max="12" width="9.625" style="4" bestFit="1" customWidth="1"/>
    <col min="13" max="16384" width="9.125" style="4" customWidth="1"/>
  </cols>
  <sheetData>
    <row r="2" spans="4:7" ht="15.75">
      <c r="D2" s="466" t="s">
        <v>746</v>
      </c>
      <c r="E2" s="435"/>
      <c r="F2" s="435"/>
      <c r="G2" s="435"/>
    </row>
    <row r="3" spans="4:7" ht="15.75">
      <c r="D3" s="466" t="s">
        <v>747</v>
      </c>
      <c r="E3" s="435"/>
      <c r="F3" s="435"/>
      <c r="G3" s="435"/>
    </row>
    <row r="4" spans="4:7" ht="15.75">
      <c r="D4" s="466" t="s">
        <v>752</v>
      </c>
      <c r="E4" s="435"/>
      <c r="F4" s="435"/>
      <c r="G4" s="435"/>
    </row>
    <row r="6" spans="1:8" ht="15.75">
      <c r="A6" s="7"/>
      <c r="B6" s="128"/>
      <c r="C6" s="152"/>
      <c r="D6" s="466" t="s">
        <v>746</v>
      </c>
      <c r="E6" s="435"/>
      <c r="F6" s="435"/>
      <c r="G6" s="435"/>
      <c r="H6" s="4"/>
    </row>
    <row r="7" spans="1:8" ht="15.75">
      <c r="A7" s="7"/>
      <c r="B7" s="128"/>
      <c r="C7" s="152"/>
      <c r="D7" s="466" t="s">
        <v>747</v>
      </c>
      <c r="E7" s="435"/>
      <c r="F7" s="435"/>
      <c r="G7" s="435"/>
      <c r="H7" s="4"/>
    </row>
    <row r="8" spans="1:8" ht="15.75">
      <c r="A8" s="7"/>
      <c r="B8" s="128"/>
      <c r="C8" s="152"/>
      <c r="D8" s="466" t="s">
        <v>748</v>
      </c>
      <c r="E8" s="435"/>
      <c r="F8" s="435"/>
      <c r="G8" s="435"/>
      <c r="H8" s="4"/>
    </row>
    <row r="9" spans="1:6" ht="15.75">
      <c r="A9" s="7"/>
      <c r="B9" s="128"/>
      <c r="C9" s="8"/>
      <c r="D9" s="8"/>
      <c r="E9" s="8"/>
      <c r="F9" s="52"/>
    </row>
    <row r="10" spans="1:8" ht="66.75" customHeight="1">
      <c r="A10" s="438" t="s">
        <v>702</v>
      </c>
      <c r="B10" s="438"/>
      <c r="C10" s="438"/>
      <c r="D10" s="438"/>
      <c r="E10" s="438"/>
      <c r="F10" s="438"/>
      <c r="G10" s="438"/>
      <c r="H10" s="438"/>
    </row>
    <row r="11" ht="12" customHeight="1"/>
    <row r="12" spans="1:8" s="133" customFormat="1" ht="51" customHeight="1">
      <c r="A12" s="131" t="s">
        <v>366</v>
      </c>
      <c r="B12" s="131" t="s">
        <v>201</v>
      </c>
      <c r="C12" s="131" t="s">
        <v>221</v>
      </c>
      <c r="D12" s="131" t="s">
        <v>222</v>
      </c>
      <c r="E12" s="131" t="s">
        <v>223</v>
      </c>
      <c r="F12" s="131" t="s">
        <v>224</v>
      </c>
      <c r="G12" s="132" t="s">
        <v>691</v>
      </c>
      <c r="H12" s="132" t="s">
        <v>715</v>
      </c>
    </row>
    <row r="13" spans="1:8" ht="12" customHeight="1">
      <c r="A13" s="134">
        <v>1</v>
      </c>
      <c r="B13" s="134">
        <v>2</v>
      </c>
      <c r="C13" s="134">
        <v>2</v>
      </c>
      <c r="D13" s="134">
        <v>3</v>
      </c>
      <c r="E13" s="134">
        <v>4</v>
      </c>
      <c r="F13" s="134">
        <v>5</v>
      </c>
      <c r="G13" s="135">
        <v>6</v>
      </c>
      <c r="H13" s="135">
        <v>7</v>
      </c>
    </row>
    <row r="14" spans="1:8" s="158" customFormat="1" ht="15" customHeight="1">
      <c r="A14" s="154" t="s">
        <v>371</v>
      </c>
      <c r="B14" s="36" t="s">
        <v>155</v>
      </c>
      <c r="C14" s="155" t="s">
        <v>357</v>
      </c>
      <c r="D14" s="155"/>
      <c r="E14" s="156"/>
      <c r="F14" s="155"/>
      <c r="G14" s="157">
        <f>G15+G23+G31+G57</f>
        <v>12885.369999999999</v>
      </c>
      <c r="H14" s="157">
        <f>H15+H23+H31+H57</f>
        <v>12656.95</v>
      </c>
    </row>
    <row r="15" spans="1:8" s="160" customFormat="1" ht="27" customHeight="1">
      <c r="A15" s="54" t="s">
        <v>354</v>
      </c>
      <c r="B15" s="36" t="s">
        <v>155</v>
      </c>
      <c r="C15" s="119" t="s">
        <v>357</v>
      </c>
      <c r="D15" s="119" t="s">
        <v>358</v>
      </c>
      <c r="E15" s="159"/>
      <c r="F15" s="141"/>
      <c r="G15" s="57">
        <f aca="true" t="shared" si="0" ref="G15:H19">G16</f>
        <v>1556.1</v>
      </c>
      <c r="H15" s="57">
        <f t="shared" si="0"/>
        <v>1556.1</v>
      </c>
    </row>
    <row r="16" spans="1:8" ht="30" customHeight="1">
      <c r="A16" s="161" t="s">
        <v>226</v>
      </c>
      <c r="B16" s="58" t="s">
        <v>155</v>
      </c>
      <c r="C16" s="162" t="s">
        <v>357</v>
      </c>
      <c r="D16" s="162" t="s">
        <v>358</v>
      </c>
      <c r="E16" s="74" t="s">
        <v>105</v>
      </c>
      <c r="F16" s="163"/>
      <c r="G16" s="164">
        <f t="shared" si="0"/>
        <v>1556.1</v>
      </c>
      <c r="H16" s="164">
        <f t="shared" si="0"/>
        <v>1556.1</v>
      </c>
    </row>
    <row r="17" spans="1:8" ht="13.5" customHeight="1">
      <c r="A17" s="165" t="s">
        <v>183</v>
      </c>
      <c r="B17" s="44" t="s">
        <v>155</v>
      </c>
      <c r="C17" s="166" t="s">
        <v>357</v>
      </c>
      <c r="D17" s="166" t="s">
        <v>358</v>
      </c>
      <c r="E17" s="51" t="s">
        <v>106</v>
      </c>
      <c r="F17" s="166"/>
      <c r="G17" s="167">
        <f t="shared" si="0"/>
        <v>1556.1</v>
      </c>
      <c r="H17" s="167">
        <f t="shared" si="0"/>
        <v>1556.1</v>
      </c>
    </row>
    <row r="18" spans="1:9" ht="27.75" customHeight="1">
      <c r="A18" s="125" t="s">
        <v>184</v>
      </c>
      <c r="B18" s="37" t="s">
        <v>155</v>
      </c>
      <c r="C18" s="140" t="s">
        <v>357</v>
      </c>
      <c r="D18" s="140" t="s">
        <v>358</v>
      </c>
      <c r="E18" s="48" t="s">
        <v>107</v>
      </c>
      <c r="F18" s="168"/>
      <c r="G18" s="169">
        <f t="shared" si="0"/>
        <v>1556.1</v>
      </c>
      <c r="H18" s="169">
        <f t="shared" si="0"/>
        <v>1556.1</v>
      </c>
      <c r="I18" s="170"/>
    </row>
    <row r="19" spans="1:8" ht="54" customHeight="1">
      <c r="A19" s="59" t="s">
        <v>227</v>
      </c>
      <c r="B19" s="37" t="s">
        <v>155</v>
      </c>
      <c r="C19" s="140" t="s">
        <v>357</v>
      </c>
      <c r="D19" s="140" t="s">
        <v>358</v>
      </c>
      <c r="E19" s="48" t="s">
        <v>107</v>
      </c>
      <c r="F19" s="168" t="s">
        <v>535</v>
      </c>
      <c r="G19" s="169">
        <f t="shared" si="0"/>
        <v>1556.1</v>
      </c>
      <c r="H19" s="169">
        <f t="shared" si="0"/>
        <v>1556.1</v>
      </c>
    </row>
    <row r="20" spans="1:8" ht="17.25" customHeight="1">
      <c r="A20" s="59" t="s">
        <v>228</v>
      </c>
      <c r="B20" s="37" t="s">
        <v>155</v>
      </c>
      <c r="C20" s="140" t="s">
        <v>357</v>
      </c>
      <c r="D20" s="140" t="s">
        <v>358</v>
      </c>
      <c r="E20" s="48" t="s">
        <v>107</v>
      </c>
      <c r="F20" s="168" t="s">
        <v>459</v>
      </c>
      <c r="G20" s="169">
        <f>G21+G22</f>
        <v>1556.1</v>
      </c>
      <c r="H20" s="169">
        <f>H21+H22</f>
        <v>1556.1</v>
      </c>
    </row>
    <row r="21" spans="1:8" ht="15.75">
      <c r="A21" s="125" t="s">
        <v>185</v>
      </c>
      <c r="B21" s="37" t="s">
        <v>155</v>
      </c>
      <c r="C21" s="140" t="s">
        <v>357</v>
      </c>
      <c r="D21" s="140" t="s">
        <v>358</v>
      </c>
      <c r="E21" s="48" t="s">
        <v>107</v>
      </c>
      <c r="F21" s="140">
        <v>121</v>
      </c>
      <c r="G21" s="171">
        <f>'расх 2023-2024'!G21</f>
        <v>1196.2</v>
      </c>
      <c r="H21" s="171">
        <f>'расх 2023-2024'!H21</f>
        <v>1196.2</v>
      </c>
    </row>
    <row r="22" spans="1:8" ht="38.25">
      <c r="A22" s="125" t="s">
        <v>187</v>
      </c>
      <c r="B22" s="37" t="s">
        <v>155</v>
      </c>
      <c r="C22" s="140" t="s">
        <v>357</v>
      </c>
      <c r="D22" s="140" t="s">
        <v>358</v>
      </c>
      <c r="E22" s="48" t="s">
        <v>107</v>
      </c>
      <c r="F22" s="140" t="s">
        <v>188</v>
      </c>
      <c r="G22" s="171">
        <f>'расх 2023-2024'!G22</f>
        <v>359.9</v>
      </c>
      <c r="H22" s="171">
        <f>'расх 2023-2024'!H22</f>
        <v>359.9</v>
      </c>
    </row>
    <row r="23" spans="1:10" s="160" customFormat="1" ht="42" customHeight="1">
      <c r="A23" s="54" t="s">
        <v>380</v>
      </c>
      <c r="B23" s="37" t="s">
        <v>155</v>
      </c>
      <c r="C23" s="34" t="s">
        <v>357</v>
      </c>
      <c r="D23" s="34" t="s">
        <v>360</v>
      </c>
      <c r="E23" s="148"/>
      <c r="F23" s="34"/>
      <c r="G23" s="35">
        <f aca="true" t="shared" si="1" ref="G23:H27">G24</f>
        <v>1027.1</v>
      </c>
      <c r="H23" s="35">
        <f t="shared" si="1"/>
        <v>1027.1</v>
      </c>
      <c r="J23" s="172"/>
    </row>
    <row r="24" spans="1:8" ht="27" customHeight="1">
      <c r="A24" s="161" t="s">
        <v>189</v>
      </c>
      <c r="B24" s="37" t="s">
        <v>155</v>
      </c>
      <c r="C24" s="50" t="s">
        <v>357</v>
      </c>
      <c r="D24" s="50" t="s">
        <v>360</v>
      </c>
      <c r="E24" s="74" t="s">
        <v>108</v>
      </c>
      <c r="F24" s="50"/>
      <c r="G24" s="173">
        <f t="shared" si="1"/>
        <v>1027.1</v>
      </c>
      <c r="H24" s="173">
        <f t="shared" si="1"/>
        <v>1027.1</v>
      </c>
    </row>
    <row r="25" spans="1:8" ht="15" customHeight="1">
      <c r="A25" s="174" t="s">
        <v>229</v>
      </c>
      <c r="B25" s="37" t="s">
        <v>155</v>
      </c>
      <c r="C25" s="45" t="s">
        <v>357</v>
      </c>
      <c r="D25" s="45" t="s">
        <v>360</v>
      </c>
      <c r="E25" s="51" t="s">
        <v>109</v>
      </c>
      <c r="F25" s="62"/>
      <c r="G25" s="175">
        <f t="shared" si="1"/>
        <v>1027.1</v>
      </c>
      <c r="H25" s="175">
        <f t="shared" si="1"/>
        <v>1027.1</v>
      </c>
    </row>
    <row r="26" spans="1:8" ht="25.5" customHeight="1">
      <c r="A26" s="125" t="s">
        <v>184</v>
      </c>
      <c r="B26" s="37" t="s">
        <v>155</v>
      </c>
      <c r="C26" s="24" t="s">
        <v>357</v>
      </c>
      <c r="D26" s="24" t="s">
        <v>360</v>
      </c>
      <c r="E26" s="48" t="s">
        <v>110</v>
      </c>
      <c r="F26" s="25"/>
      <c r="G26" s="169">
        <f t="shared" si="1"/>
        <v>1027.1</v>
      </c>
      <c r="H26" s="169">
        <f t="shared" si="1"/>
        <v>1027.1</v>
      </c>
    </row>
    <row r="27" spans="1:8" ht="51.75" customHeight="1">
      <c r="A27" s="59" t="s">
        <v>227</v>
      </c>
      <c r="B27" s="37" t="s">
        <v>155</v>
      </c>
      <c r="C27" s="24" t="s">
        <v>357</v>
      </c>
      <c r="D27" s="24" t="s">
        <v>360</v>
      </c>
      <c r="E27" s="48" t="s">
        <v>110</v>
      </c>
      <c r="F27" s="25" t="s">
        <v>535</v>
      </c>
      <c r="G27" s="169">
        <f t="shared" si="1"/>
        <v>1027.1</v>
      </c>
      <c r="H27" s="169">
        <f t="shared" si="1"/>
        <v>1027.1</v>
      </c>
    </row>
    <row r="28" spans="1:8" ht="17.25" customHeight="1">
      <c r="A28" s="59" t="s">
        <v>228</v>
      </c>
      <c r="B28" s="37" t="s">
        <v>155</v>
      </c>
      <c r="C28" s="24" t="s">
        <v>357</v>
      </c>
      <c r="D28" s="24" t="s">
        <v>360</v>
      </c>
      <c r="E28" s="48" t="s">
        <v>110</v>
      </c>
      <c r="F28" s="25" t="s">
        <v>459</v>
      </c>
      <c r="G28" s="169">
        <f>G29+G30</f>
        <v>1027.1</v>
      </c>
      <c r="H28" s="169">
        <f>H29+H30</f>
        <v>1027.1</v>
      </c>
    </row>
    <row r="29" spans="1:8" ht="15.75">
      <c r="A29" s="125" t="s">
        <v>185</v>
      </c>
      <c r="B29" s="37" t="s">
        <v>155</v>
      </c>
      <c r="C29" s="140" t="s">
        <v>357</v>
      </c>
      <c r="D29" s="140" t="s">
        <v>360</v>
      </c>
      <c r="E29" s="48" t="s">
        <v>110</v>
      </c>
      <c r="F29" s="140">
        <v>121</v>
      </c>
      <c r="G29" s="171">
        <f>'расх 2023-2024'!G29</f>
        <v>789.8</v>
      </c>
      <c r="H29" s="171">
        <f>'расх 2023-2024'!H29</f>
        <v>789.8</v>
      </c>
    </row>
    <row r="30" spans="1:8" ht="38.25">
      <c r="A30" s="125" t="s">
        <v>187</v>
      </c>
      <c r="B30" s="37" t="s">
        <v>155</v>
      </c>
      <c r="C30" s="140" t="s">
        <v>357</v>
      </c>
      <c r="D30" s="140" t="s">
        <v>360</v>
      </c>
      <c r="E30" s="48" t="s">
        <v>110</v>
      </c>
      <c r="F30" s="140" t="s">
        <v>188</v>
      </c>
      <c r="G30" s="171">
        <f>'расх 2023-2024'!G30</f>
        <v>237.3</v>
      </c>
      <c r="H30" s="171">
        <f>'расх 2023-2024'!H30</f>
        <v>237.3</v>
      </c>
    </row>
    <row r="31" spans="1:8" s="160" customFormat="1" ht="40.5" customHeight="1">
      <c r="A31" s="176" t="s">
        <v>350</v>
      </c>
      <c r="B31" s="36" t="s">
        <v>155</v>
      </c>
      <c r="C31" s="177" t="s">
        <v>357</v>
      </c>
      <c r="D31" s="177" t="s">
        <v>359</v>
      </c>
      <c r="E31" s="148"/>
      <c r="F31" s="177"/>
      <c r="G31" s="63">
        <f>G32</f>
        <v>10134.47</v>
      </c>
      <c r="H31" s="63">
        <f>H32</f>
        <v>9906.050000000001</v>
      </c>
    </row>
    <row r="32" spans="1:8" ht="30" customHeight="1">
      <c r="A32" s="46" t="s">
        <v>298</v>
      </c>
      <c r="B32" s="58" t="s">
        <v>155</v>
      </c>
      <c r="C32" s="50" t="s">
        <v>357</v>
      </c>
      <c r="D32" s="50" t="s">
        <v>359</v>
      </c>
      <c r="E32" s="74" t="s">
        <v>111</v>
      </c>
      <c r="F32" s="50"/>
      <c r="G32" s="178">
        <f>G33+G52</f>
        <v>10134.47</v>
      </c>
      <c r="H32" s="178">
        <f>H33+H52</f>
        <v>9906.050000000001</v>
      </c>
    </row>
    <row r="33" spans="1:8" ht="26.25" customHeight="1">
      <c r="A33" s="26" t="s">
        <v>230</v>
      </c>
      <c r="B33" s="37" t="s">
        <v>155</v>
      </c>
      <c r="C33" s="24" t="s">
        <v>357</v>
      </c>
      <c r="D33" s="24" t="s">
        <v>359</v>
      </c>
      <c r="E33" s="48" t="s">
        <v>112</v>
      </c>
      <c r="F33" s="24"/>
      <c r="G33" s="179">
        <f>G34+G40</f>
        <v>10130.57</v>
      </c>
      <c r="H33" s="179">
        <f>H34+H40</f>
        <v>9902.150000000001</v>
      </c>
    </row>
    <row r="34" spans="1:8" ht="27" customHeight="1">
      <c r="A34" s="125" t="s">
        <v>184</v>
      </c>
      <c r="B34" s="37" t="s">
        <v>155</v>
      </c>
      <c r="C34" s="24" t="s">
        <v>357</v>
      </c>
      <c r="D34" s="24" t="s">
        <v>359</v>
      </c>
      <c r="E34" s="48" t="s">
        <v>113</v>
      </c>
      <c r="F34" s="24"/>
      <c r="G34" s="180">
        <f>G35</f>
        <v>9232.57</v>
      </c>
      <c r="H34" s="180">
        <f>H35</f>
        <v>9019.45</v>
      </c>
    </row>
    <row r="35" spans="1:8" ht="43.5" customHeight="1">
      <c r="A35" s="59" t="s">
        <v>227</v>
      </c>
      <c r="B35" s="37" t="s">
        <v>155</v>
      </c>
      <c r="C35" s="24" t="s">
        <v>357</v>
      </c>
      <c r="D35" s="24" t="s">
        <v>359</v>
      </c>
      <c r="E35" s="48" t="s">
        <v>113</v>
      </c>
      <c r="F35" s="24" t="s">
        <v>535</v>
      </c>
      <c r="G35" s="180">
        <f>G36</f>
        <v>9232.57</v>
      </c>
      <c r="H35" s="180">
        <f>H36</f>
        <v>9019.45</v>
      </c>
    </row>
    <row r="36" spans="1:8" ht="16.5" customHeight="1">
      <c r="A36" s="125" t="s">
        <v>193</v>
      </c>
      <c r="B36" s="37" t="s">
        <v>155</v>
      </c>
      <c r="C36" s="24" t="s">
        <v>357</v>
      </c>
      <c r="D36" s="24" t="s">
        <v>359</v>
      </c>
      <c r="E36" s="48" t="s">
        <v>113</v>
      </c>
      <c r="F36" s="24" t="s">
        <v>459</v>
      </c>
      <c r="G36" s="144">
        <f>G37+G39+G38</f>
        <v>9232.57</v>
      </c>
      <c r="H36" s="144">
        <f>H37+H39+H38</f>
        <v>9019.45</v>
      </c>
    </row>
    <row r="37" spans="1:8" ht="15.75">
      <c r="A37" s="125" t="s">
        <v>185</v>
      </c>
      <c r="B37" s="37" t="s">
        <v>155</v>
      </c>
      <c r="C37" s="24" t="s">
        <v>357</v>
      </c>
      <c r="D37" s="24" t="s">
        <v>359</v>
      </c>
      <c r="E37" s="48" t="s">
        <v>113</v>
      </c>
      <c r="F37" s="24" t="s">
        <v>372</v>
      </c>
      <c r="G37" s="171">
        <f>'расх 2023-2024'!G37</f>
        <v>6905.2699999999995</v>
      </c>
      <c r="H37" s="171">
        <f>'расх 2023-2024'!H37</f>
        <v>6692.15</v>
      </c>
    </row>
    <row r="38" spans="1:8" ht="15.75">
      <c r="A38" s="125" t="s">
        <v>196</v>
      </c>
      <c r="B38" s="37" t="s">
        <v>155</v>
      </c>
      <c r="C38" s="24" t="s">
        <v>357</v>
      </c>
      <c r="D38" s="24" t="s">
        <v>359</v>
      </c>
      <c r="E38" s="48" t="s">
        <v>113</v>
      </c>
      <c r="F38" s="24" t="s">
        <v>373</v>
      </c>
      <c r="G38" s="171">
        <f>'расх 2023-2024'!G38</f>
        <v>0</v>
      </c>
      <c r="H38" s="171">
        <f>'расх 2023-2024'!H38</f>
        <v>0</v>
      </c>
    </row>
    <row r="39" spans="1:8" ht="41.25" customHeight="1">
      <c r="A39" s="125" t="s">
        <v>187</v>
      </c>
      <c r="B39" s="37" t="s">
        <v>155</v>
      </c>
      <c r="C39" s="24" t="s">
        <v>357</v>
      </c>
      <c r="D39" s="24" t="s">
        <v>359</v>
      </c>
      <c r="E39" s="48" t="s">
        <v>113</v>
      </c>
      <c r="F39" s="24" t="s">
        <v>188</v>
      </c>
      <c r="G39" s="171">
        <f>'расх 2023-2024'!G39</f>
        <v>2327.3</v>
      </c>
      <c r="H39" s="171">
        <f>'расх 2023-2024'!H39</f>
        <v>2327.3</v>
      </c>
    </row>
    <row r="40" spans="1:8" ht="19.5" customHeight="1">
      <c r="A40" s="125" t="s">
        <v>192</v>
      </c>
      <c r="B40" s="37" t="s">
        <v>155</v>
      </c>
      <c r="C40" s="24" t="s">
        <v>357</v>
      </c>
      <c r="D40" s="24" t="s">
        <v>359</v>
      </c>
      <c r="E40" s="48" t="s">
        <v>114</v>
      </c>
      <c r="F40" s="24"/>
      <c r="G40" s="179">
        <f>G41+G46</f>
        <v>898</v>
      </c>
      <c r="H40" s="179">
        <f>H41+H46</f>
        <v>882.7</v>
      </c>
    </row>
    <row r="41" spans="1:8" ht="29.25" customHeight="1">
      <c r="A41" s="28" t="s">
        <v>231</v>
      </c>
      <c r="B41" s="37" t="s">
        <v>155</v>
      </c>
      <c r="C41" s="24" t="s">
        <v>357</v>
      </c>
      <c r="D41" s="24" t="s">
        <v>359</v>
      </c>
      <c r="E41" s="48" t="s">
        <v>114</v>
      </c>
      <c r="F41" s="24" t="s">
        <v>232</v>
      </c>
      <c r="G41" s="179">
        <f>G42</f>
        <v>898</v>
      </c>
      <c r="H41" s="179">
        <f>H42</f>
        <v>882.7</v>
      </c>
    </row>
    <row r="42" spans="1:8" ht="28.5" customHeight="1">
      <c r="A42" s="125" t="s">
        <v>233</v>
      </c>
      <c r="B42" s="37" t="s">
        <v>155</v>
      </c>
      <c r="C42" s="24" t="s">
        <v>357</v>
      </c>
      <c r="D42" s="24" t="s">
        <v>359</v>
      </c>
      <c r="E42" s="48" t="s">
        <v>114</v>
      </c>
      <c r="F42" s="24" t="s">
        <v>194</v>
      </c>
      <c r="G42" s="181">
        <f>G43+G44+G45</f>
        <v>898</v>
      </c>
      <c r="H42" s="181">
        <f>H43+H44+H45</f>
        <v>882.7</v>
      </c>
    </row>
    <row r="43" spans="1:8" ht="25.5">
      <c r="A43" s="26" t="s">
        <v>374</v>
      </c>
      <c r="B43" s="37" t="s">
        <v>155</v>
      </c>
      <c r="C43" s="24" t="s">
        <v>357</v>
      </c>
      <c r="D43" s="24" t="s">
        <v>359</v>
      </c>
      <c r="E43" s="48" t="s">
        <v>114</v>
      </c>
      <c r="F43" s="24" t="s">
        <v>375</v>
      </c>
      <c r="G43" s="171">
        <f>'расх 2023-2024'!G43</f>
        <v>0</v>
      </c>
      <c r="H43" s="171">
        <f>'расх 2023-2024'!H43</f>
        <v>0</v>
      </c>
    </row>
    <row r="44" spans="1:8" ht="27" customHeight="1">
      <c r="A44" s="26" t="s">
        <v>452</v>
      </c>
      <c r="B44" s="37" t="s">
        <v>155</v>
      </c>
      <c r="C44" s="24" t="s">
        <v>357</v>
      </c>
      <c r="D44" s="24" t="s">
        <v>359</v>
      </c>
      <c r="E44" s="48" t="s">
        <v>114</v>
      </c>
      <c r="F44" s="24" t="s">
        <v>376</v>
      </c>
      <c r="G44" s="171">
        <f>'расх 2023-2024'!G44</f>
        <v>166</v>
      </c>
      <c r="H44" s="171">
        <f>'расх 2023-2024'!H44</f>
        <v>150.7</v>
      </c>
    </row>
    <row r="45" spans="1:8" ht="27" customHeight="1">
      <c r="A45" s="26" t="s">
        <v>707</v>
      </c>
      <c r="B45" s="37"/>
      <c r="C45" s="24" t="s">
        <v>357</v>
      </c>
      <c r="D45" s="24" t="s">
        <v>359</v>
      </c>
      <c r="E45" s="48" t="s">
        <v>114</v>
      </c>
      <c r="F45" s="24" t="s">
        <v>708</v>
      </c>
      <c r="G45" s="171">
        <f>'расх 2023-2024'!G45</f>
        <v>732</v>
      </c>
      <c r="H45" s="171">
        <f>'расх 2023-2024'!H45</f>
        <v>732</v>
      </c>
    </row>
    <row r="46" spans="1:8" ht="16.5" customHeight="1">
      <c r="A46" s="26" t="s">
        <v>45</v>
      </c>
      <c r="B46" s="37" t="s">
        <v>155</v>
      </c>
      <c r="C46" s="24" t="s">
        <v>357</v>
      </c>
      <c r="D46" s="24" t="s">
        <v>359</v>
      </c>
      <c r="E46" s="48" t="s">
        <v>114</v>
      </c>
      <c r="F46" s="24" t="s">
        <v>234</v>
      </c>
      <c r="G46" s="181">
        <f>G47+G49</f>
        <v>0</v>
      </c>
      <c r="H46" s="181">
        <f>H47+H49</f>
        <v>0</v>
      </c>
    </row>
    <row r="47" spans="1:8" ht="16.5" customHeight="1">
      <c r="A47" s="26" t="s">
        <v>235</v>
      </c>
      <c r="B47" s="37" t="s">
        <v>534</v>
      </c>
      <c r="C47" s="24" t="s">
        <v>357</v>
      </c>
      <c r="D47" s="24" t="s">
        <v>359</v>
      </c>
      <c r="E47" s="48" t="s">
        <v>114</v>
      </c>
      <c r="F47" s="24" t="s">
        <v>236</v>
      </c>
      <c r="G47" s="181">
        <f>G48</f>
        <v>0</v>
      </c>
      <c r="H47" s="181">
        <f>H48</f>
        <v>0</v>
      </c>
    </row>
    <row r="48" spans="1:8" ht="66.75" customHeight="1">
      <c r="A48" s="182" t="s">
        <v>237</v>
      </c>
      <c r="B48" s="37" t="s">
        <v>534</v>
      </c>
      <c r="C48" s="24" t="s">
        <v>357</v>
      </c>
      <c r="D48" s="24" t="s">
        <v>359</v>
      </c>
      <c r="E48" s="48" t="s">
        <v>191</v>
      </c>
      <c r="F48" s="24" t="s">
        <v>294</v>
      </c>
      <c r="G48" s="181"/>
      <c r="H48" s="181"/>
    </row>
    <row r="49" spans="1:8" ht="18" customHeight="1">
      <c r="A49" s="28" t="s">
        <v>238</v>
      </c>
      <c r="B49" s="37" t="s">
        <v>155</v>
      </c>
      <c r="C49" s="24" t="s">
        <v>357</v>
      </c>
      <c r="D49" s="24" t="s">
        <v>359</v>
      </c>
      <c r="E49" s="48" t="s">
        <v>114</v>
      </c>
      <c r="F49" s="24" t="s">
        <v>197</v>
      </c>
      <c r="G49" s="181">
        <f>G50+G51</f>
        <v>0</v>
      </c>
      <c r="H49" s="181">
        <f>H50+H51</f>
        <v>0</v>
      </c>
    </row>
    <row r="50" spans="1:8" ht="17.25" customHeight="1">
      <c r="A50" s="28" t="s">
        <v>239</v>
      </c>
      <c r="B50" s="37" t="s">
        <v>155</v>
      </c>
      <c r="C50" s="24" t="s">
        <v>357</v>
      </c>
      <c r="D50" s="24" t="s">
        <v>359</v>
      </c>
      <c r="E50" s="48" t="s">
        <v>114</v>
      </c>
      <c r="F50" s="24" t="s">
        <v>378</v>
      </c>
      <c r="G50" s="181">
        <f>'расх 2023-2024'!G49</f>
        <v>0</v>
      </c>
      <c r="H50" s="181">
        <f>'расх 2023-2024'!H49</f>
        <v>0</v>
      </c>
    </row>
    <row r="51" spans="1:8" ht="17.25" customHeight="1">
      <c r="A51" s="28" t="s">
        <v>200</v>
      </c>
      <c r="B51" s="37" t="s">
        <v>155</v>
      </c>
      <c r="C51" s="24" t="s">
        <v>357</v>
      </c>
      <c r="D51" s="24" t="s">
        <v>359</v>
      </c>
      <c r="E51" s="48" t="s">
        <v>191</v>
      </c>
      <c r="F51" s="24" t="s">
        <v>199</v>
      </c>
      <c r="G51" s="181">
        <v>0</v>
      </c>
      <c r="H51" s="181"/>
    </row>
    <row r="52" spans="1:10" ht="29.25" customHeight="1">
      <c r="A52" s="66" t="s">
        <v>240</v>
      </c>
      <c r="B52" s="36" t="s">
        <v>155</v>
      </c>
      <c r="C52" s="50" t="s">
        <v>357</v>
      </c>
      <c r="D52" s="50" t="s">
        <v>359</v>
      </c>
      <c r="E52" s="74" t="s">
        <v>116</v>
      </c>
      <c r="F52" s="50"/>
      <c r="G52" s="173">
        <f aca="true" t="shared" si="2" ref="G52:H55">G53</f>
        <v>3.9</v>
      </c>
      <c r="H52" s="173">
        <f t="shared" si="2"/>
        <v>3.9</v>
      </c>
      <c r="J52" s="127"/>
    </row>
    <row r="53" spans="1:8" ht="30.75" customHeight="1">
      <c r="A53" s="183" t="s">
        <v>203</v>
      </c>
      <c r="B53" s="44" t="s">
        <v>155</v>
      </c>
      <c r="C53" s="45" t="s">
        <v>357</v>
      </c>
      <c r="D53" s="45" t="s">
        <v>359</v>
      </c>
      <c r="E53" s="51" t="s">
        <v>115</v>
      </c>
      <c r="F53" s="45"/>
      <c r="G53" s="175">
        <f t="shared" si="2"/>
        <v>3.9</v>
      </c>
      <c r="H53" s="175">
        <f t="shared" si="2"/>
        <v>3.9</v>
      </c>
    </row>
    <row r="54" spans="1:8" ht="30.75" customHeight="1">
      <c r="A54" s="28" t="s">
        <v>231</v>
      </c>
      <c r="B54" s="37" t="s">
        <v>155</v>
      </c>
      <c r="C54" s="45" t="s">
        <v>357</v>
      </c>
      <c r="D54" s="45" t="s">
        <v>359</v>
      </c>
      <c r="E54" s="51" t="s">
        <v>115</v>
      </c>
      <c r="F54" s="29" t="s">
        <v>232</v>
      </c>
      <c r="G54" s="175">
        <f t="shared" si="2"/>
        <v>3.9</v>
      </c>
      <c r="H54" s="175">
        <f t="shared" si="2"/>
        <v>3.9</v>
      </c>
    </row>
    <row r="55" spans="1:8" ht="30.75" customHeight="1">
      <c r="A55" s="125" t="s">
        <v>233</v>
      </c>
      <c r="B55" s="37" t="s">
        <v>155</v>
      </c>
      <c r="C55" s="24" t="s">
        <v>357</v>
      </c>
      <c r="D55" s="24" t="s">
        <v>359</v>
      </c>
      <c r="E55" s="48" t="s">
        <v>115</v>
      </c>
      <c r="F55" s="24" t="s">
        <v>194</v>
      </c>
      <c r="G55" s="181">
        <f t="shared" si="2"/>
        <v>3.9</v>
      </c>
      <c r="H55" s="181">
        <f t="shared" si="2"/>
        <v>3.9</v>
      </c>
    </row>
    <row r="56" spans="1:8" ht="25.5" customHeight="1">
      <c r="A56" s="26" t="s">
        <v>452</v>
      </c>
      <c r="B56" s="37" t="s">
        <v>155</v>
      </c>
      <c r="C56" s="24" t="s">
        <v>357</v>
      </c>
      <c r="D56" s="24" t="s">
        <v>359</v>
      </c>
      <c r="E56" s="48" t="s">
        <v>115</v>
      </c>
      <c r="F56" s="24" t="s">
        <v>376</v>
      </c>
      <c r="G56" s="171">
        <f>'расх 2023-2024'!G56</f>
        <v>3.9</v>
      </c>
      <c r="H56" s="171">
        <f>'расх 2023-2024'!H56</f>
        <v>3.9</v>
      </c>
    </row>
    <row r="57" spans="1:8" s="160" customFormat="1" ht="14.25" customHeight="1">
      <c r="A57" s="54" t="s">
        <v>381</v>
      </c>
      <c r="B57" s="36" t="s">
        <v>155</v>
      </c>
      <c r="C57" s="101" t="s">
        <v>357</v>
      </c>
      <c r="D57" s="101" t="s">
        <v>368</v>
      </c>
      <c r="E57" s="148"/>
      <c r="F57" s="101"/>
      <c r="G57" s="136">
        <f>G58+G69</f>
        <v>167.7</v>
      </c>
      <c r="H57" s="136">
        <f>H58+H69</f>
        <v>167.7</v>
      </c>
    </row>
    <row r="58" spans="1:8" ht="29.25" customHeight="1">
      <c r="A58" s="66" t="s">
        <v>240</v>
      </c>
      <c r="B58" s="58" t="s">
        <v>155</v>
      </c>
      <c r="C58" s="50" t="s">
        <v>357</v>
      </c>
      <c r="D58" s="50" t="s">
        <v>368</v>
      </c>
      <c r="E58" s="74" t="s">
        <v>116</v>
      </c>
      <c r="F58" s="50"/>
      <c r="G58" s="173">
        <f>G59</f>
        <v>167.7</v>
      </c>
      <c r="H58" s="173">
        <f>H59</f>
        <v>167.7</v>
      </c>
    </row>
    <row r="59" spans="1:8" s="139" customFormat="1" ht="29.25" customHeight="1">
      <c r="A59" s="184" t="s">
        <v>204</v>
      </c>
      <c r="B59" s="37" t="s">
        <v>155</v>
      </c>
      <c r="C59" s="62" t="s">
        <v>357</v>
      </c>
      <c r="D59" s="62" t="s">
        <v>368</v>
      </c>
      <c r="E59" s="51" t="s">
        <v>602</v>
      </c>
      <c r="F59" s="62"/>
      <c r="G59" s="138">
        <f>G60+G64</f>
        <v>167.7</v>
      </c>
      <c r="H59" s="138">
        <f>H60+H64</f>
        <v>167.7</v>
      </c>
    </row>
    <row r="60" spans="1:8" s="139" customFormat="1" ht="43.5" customHeight="1">
      <c r="A60" s="59" t="s">
        <v>227</v>
      </c>
      <c r="B60" s="37" t="s">
        <v>155</v>
      </c>
      <c r="C60" s="40" t="s">
        <v>357</v>
      </c>
      <c r="D60" s="40" t="s">
        <v>368</v>
      </c>
      <c r="E60" s="71" t="s">
        <v>602</v>
      </c>
      <c r="F60" s="40" t="s">
        <v>535</v>
      </c>
      <c r="G60" s="138">
        <f>G61</f>
        <v>131.7</v>
      </c>
      <c r="H60" s="138">
        <f>H61</f>
        <v>131.7</v>
      </c>
    </row>
    <row r="61" spans="1:8" ht="17.25" customHeight="1">
      <c r="A61" s="125" t="s">
        <v>193</v>
      </c>
      <c r="B61" s="37" t="s">
        <v>155</v>
      </c>
      <c r="C61" s="25" t="s">
        <v>357</v>
      </c>
      <c r="D61" s="25" t="s">
        <v>368</v>
      </c>
      <c r="E61" s="71" t="s">
        <v>602</v>
      </c>
      <c r="F61" s="25" t="s">
        <v>459</v>
      </c>
      <c r="G61" s="144">
        <f>G62+G63</f>
        <v>131.7</v>
      </c>
      <c r="H61" s="144">
        <f>H62+H63</f>
        <v>131.7</v>
      </c>
    </row>
    <row r="62" spans="1:8" ht="15.75">
      <c r="A62" s="125" t="s">
        <v>185</v>
      </c>
      <c r="B62" s="37" t="s">
        <v>155</v>
      </c>
      <c r="C62" s="25" t="s">
        <v>357</v>
      </c>
      <c r="D62" s="25" t="s">
        <v>368</v>
      </c>
      <c r="E62" s="71" t="s">
        <v>602</v>
      </c>
      <c r="F62" s="24" t="s">
        <v>372</v>
      </c>
      <c r="G62" s="171">
        <f>'расх 2023-2024'!G62</f>
        <v>100.2</v>
      </c>
      <c r="H62" s="171">
        <f>'расх 2023-2024'!H62</f>
        <v>100.2</v>
      </c>
    </row>
    <row r="63" spans="1:8" ht="38.25">
      <c r="A63" s="125" t="s">
        <v>187</v>
      </c>
      <c r="B63" s="37" t="s">
        <v>155</v>
      </c>
      <c r="C63" s="25" t="s">
        <v>357</v>
      </c>
      <c r="D63" s="25" t="s">
        <v>368</v>
      </c>
      <c r="E63" s="71" t="s">
        <v>602</v>
      </c>
      <c r="F63" s="24" t="s">
        <v>188</v>
      </c>
      <c r="G63" s="171">
        <f>'расх 2023-2024'!G63</f>
        <v>31.5</v>
      </c>
      <c r="H63" s="171">
        <f>'расх 2023-2024'!H63</f>
        <v>31.5</v>
      </c>
    </row>
    <row r="64" spans="1:8" ht="25.5">
      <c r="A64" s="28" t="s">
        <v>231</v>
      </c>
      <c r="B64" s="37" t="s">
        <v>155</v>
      </c>
      <c r="C64" s="25" t="s">
        <v>357</v>
      </c>
      <c r="D64" s="25" t="s">
        <v>368</v>
      </c>
      <c r="E64" s="71" t="s">
        <v>602</v>
      </c>
      <c r="F64" s="24" t="s">
        <v>232</v>
      </c>
      <c r="G64" s="181">
        <f>G65</f>
        <v>36</v>
      </c>
      <c r="H64" s="181">
        <f>H65</f>
        <v>36</v>
      </c>
    </row>
    <row r="65" spans="1:8" ht="25.5">
      <c r="A65" s="125" t="s">
        <v>195</v>
      </c>
      <c r="B65" s="37" t="s">
        <v>155</v>
      </c>
      <c r="C65" s="25" t="s">
        <v>357</v>
      </c>
      <c r="D65" s="25" t="s">
        <v>368</v>
      </c>
      <c r="E65" s="71" t="s">
        <v>602</v>
      </c>
      <c r="F65" s="24" t="s">
        <v>194</v>
      </c>
      <c r="G65" s="181">
        <f>G66+G67+G68</f>
        <v>36</v>
      </c>
      <c r="H65" s="181">
        <f>H66+H67+H68</f>
        <v>36</v>
      </c>
    </row>
    <row r="66" spans="1:8" ht="25.5">
      <c r="A66" s="26" t="s">
        <v>374</v>
      </c>
      <c r="B66" s="37" t="s">
        <v>155</v>
      </c>
      <c r="C66" s="25" t="s">
        <v>357</v>
      </c>
      <c r="D66" s="25" t="s">
        <v>368</v>
      </c>
      <c r="E66" s="71" t="s">
        <v>602</v>
      </c>
      <c r="F66" s="24" t="s">
        <v>375</v>
      </c>
      <c r="G66" s="171">
        <f>'расх 2023-2024'!G66</f>
        <v>6</v>
      </c>
      <c r="H66" s="171">
        <f>'расх 2023-2024'!H66</f>
        <v>6</v>
      </c>
    </row>
    <row r="67" spans="1:8" ht="28.5" customHeight="1">
      <c r="A67" s="26" t="s">
        <v>452</v>
      </c>
      <c r="B67" s="37" t="s">
        <v>155</v>
      </c>
      <c r="C67" s="25" t="s">
        <v>357</v>
      </c>
      <c r="D67" s="25" t="s">
        <v>368</v>
      </c>
      <c r="E67" s="71" t="s">
        <v>602</v>
      </c>
      <c r="F67" s="24" t="s">
        <v>376</v>
      </c>
      <c r="G67" s="171">
        <f>'расх 2023-2024'!G67</f>
        <v>10</v>
      </c>
      <c r="H67" s="171">
        <f>'расх 2023-2024'!H67</f>
        <v>10</v>
      </c>
    </row>
    <row r="68" spans="1:8" ht="28.5" customHeight="1">
      <c r="A68" s="26" t="s">
        <v>707</v>
      </c>
      <c r="B68" s="37"/>
      <c r="C68" s="25" t="s">
        <v>357</v>
      </c>
      <c r="D68" s="25" t="s">
        <v>368</v>
      </c>
      <c r="E68" s="71" t="s">
        <v>602</v>
      </c>
      <c r="F68" s="24" t="s">
        <v>708</v>
      </c>
      <c r="G68" s="171">
        <f>'расх 2023-2024'!G68</f>
        <v>20</v>
      </c>
      <c r="H68" s="171">
        <f>'расх 2023-2024'!H68</f>
        <v>20</v>
      </c>
    </row>
    <row r="69" spans="1:8" s="185" customFormat="1" ht="28.5" customHeight="1">
      <c r="A69" s="64" t="s">
        <v>206</v>
      </c>
      <c r="B69" s="58" t="s">
        <v>155</v>
      </c>
      <c r="C69" s="69" t="s">
        <v>357</v>
      </c>
      <c r="D69" s="69" t="s">
        <v>368</v>
      </c>
      <c r="E69" s="74" t="s">
        <v>118</v>
      </c>
      <c r="F69" s="50"/>
      <c r="G69" s="173">
        <f>G70+G74</f>
        <v>0</v>
      </c>
      <c r="H69" s="173">
        <f>H70+H74</f>
        <v>0</v>
      </c>
    </row>
    <row r="70" spans="1:8" s="139" customFormat="1" ht="28.5" customHeight="1">
      <c r="A70" s="46" t="s">
        <v>207</v>
      </c>
      <c r="B70" s="44" t="s">
        <v>155</v>
      </c>
      <c r="C70" s="62" t="s">
        <v>357</v>
      </c>
      <c r="D70" s="62" t="s">
        <v>368</v>
      </c>
      <c r="E70" s="51" t="s">
        <v>119</v>
      </c>
      <c r="F70" s="45"/>
      <c r="G70" s="175">
        <f aca="true" t="shared" si="3" ref="G70:H72">G71</f>
        <v>0</v>
      </c>
      <c r="H70" s="175">
        <f t="shared" si="3"/>
        <v>0</v>
      </c>
    </row>
    <row r="71" spans="1:8" s="139" customFormat="1" ht="28.5" customHeight="1">
      <c r="A71" s="28" t="s">
        <v>231</v>
      </c>
      <c r="B71" s="37" t="s">
        <v>155</v>
      </c>
      <c r="C71" s="40" t="s">
        <v>357</v>
      </c>
      <c r="D71" s="40" t="s">
        <v>368</v>
      </c>
      <c r="E71" s="71" t="s">
        <v>119</v>
      </c>
      <c r="F71" s="29" t="s">
        <v>232</v>
      </c>
      <c r="G71" s="175">
        <f t="shared" si="3"/>
        <v>0</v>
      </c>
      <c r="H71" s="175">
        <f t="shared" si="3"/>
        <v>0</v>
      </c>
    </row>
    <row r="72" spans="1:8" s="139" customFormat="1" ht="28.5" customHeight="1">
      <c r="A72" s="125" t="s">
        <v>233</v>
      </c>
      <c r="B72" s="37" t="s">
        <v>155</v>
      </c>
      <c r="C72" s="40" t="s">
        <v>357</v>
      </c>
      <c r="D72" s="40" t="s">
        <v>368</v>
      </c>
      <c r="E72" s="71" t="s">
        <v>119</v>
      </c>
      <c r="F72" s="29" t="s">
        <v>194</v>
      </c>
      <c r="G72" s="175">
        <f t="shared" si="3"/>
        <v>0</v>
      </c>
      <c r="H72" s="175">
        <f t="shared" si="3"/>
        <v>0</v>
      </c>
    </row>
    <row r="73" spans="1:8" ht="27" customHeight="1">
      <c r="A73" s="26" t="s">
        <v>452</v>
      </c>
      <c r="B73" s="37" t="s">
        <v>155</v>
      </c>
      <c r="C73" s="40" t="s">
        <v>357</v>
      </c>
      <c r="D73" s="25" t="s">
        <v>368</v>
      </c>
      <c r="E73" s="48" t="s">
        <v>119</v>
      </c>
      <c r="F73" s="24" t="s">
        <v>376</v>
      </c>
      <c r="G73" s="171">
        <f>'расх 2023-2024'!G73</f>
        <v>0</v>
      </c>
      <c r="H73" s="171">
        <f>'расх 2023-2024'!H73</f>
        <v>0</v>
      </c>
    </row>
    <row r="74" spans="1:8" ht="16.5" customHeight="1">
      <c r="A74" s="26" t="s">
        <v>241</v>
      </c>
      <c r="B74" s="37" t="s">
        <v>155</v>
      </c>
      <c r="C74" s="40" t="s">
        <v>357</v>
      </c>
      <c r="D74" s="25" t="s">
        <v>368</v>
      </c>
      <c r="E74" s="48" t="s">
        <v>242</v>
      </c>
      <c r="F74" s="45"/>
      <c r="G74" s="175">
        <f aca="true" t="shared" si="4" ref="G74:H76">G75</f>
        <v>0</v>
      </c>
      <c r="H74" s="175">
        <f t="shared" si="4"/>
        <v>0</v>
      </c>
    </row>
    <row r="75" spans="1:8" ht="17.25" customHeight="1">
      <c r="A75" s="26" t="s">
        <v>45</v>
      </c>
      <c r="B75" s="37" t="s">
        <v>155</v>
      </c>
      <c r="C75" s="40" t="s">
        <v>357</v>
      </c>
      <c r="D75" s="25" t="s">
        <v>368</v>
      </c>
      <c r="E75" s="48" t="s">
        <v>242</v>
      </c>
      <c r="F75" s="24" t="s">
        <v>234</v>
      </c>
      <c r="G75" s="181">
        <f t="shared" si="4"/>
        <v>0</v>
      </c>
      <c r="H75" s="181">
        <f t="shared" si="4"/>
        <v>0</v>
      </c>
    </row>
    <row r="76" spans="1:8" ht="18" customHeight="1">
      <c r="A76" s="28" t="s">
        <v>238</v>
      </c>
      <c r="B76" s="37" t="s">
        <v>155</v>
      </c>
      <c r="C76" s="40" t="s">
        <v>357</v>
      </c>
      <c r="D76" s="25" t="s">
        <v>368</v>
      </c>
      <c r="E76" s="48" t="s">
        <v>242</v>
      </c>
      <c r="F76" s="24" t="s">
        <v>197</v>
      </c>
      <c r="G76" s="181">
        <f t="shared" si="4"/>
        <v>0</v>
      </c>
      <c r="H76" s="181">
        <f t="shared" si="4"/>
        <v>0</v>
      </c>
    </row>
    <row r="77" spans="1:8" ht="15.75" customHeight="1">
      <c r="A77" s="26" t="s">
        <v>200</v>
      </c>
      <c r="B77" s="37" t="s">
        <v>155</v>
      </c>
      <c r="C77" s="40" t="s">
        <v>357</v>
      </c>
      <c r="D77" s="25" t="s">
        <v>368</v>
      </c>
      <c r="E77" s="48" t="s">
        <v>242</v>
      </c>
      <c r="F77" s="24" t="s">
        <v>199</v>
      </c>
      <c r="G77" s="181">
        <f>'расх 2023-2024'!G77</f>
        <v>0</v>
      </c>
      <c r="H77" s="181">
        <f>'расх 2023-2024'!H77</f>
        <v>0</v>
      </c>
    </row>
    <row r="78" spans="1:8" s="189" customFormat="1" ht="15" customHeight="1">
      <c r="A78" s="186" t="s">
        <v>382</v>
      </c>
      <c r="B78" s="36" t="s">
        <v>155</v>
      </c>
      <c r="C78" s="187" t="s">
        <v>358</v>
      </c>
      <c r="D78" s="187"/>
      <c r="E78" s="48"/>
      <c r="F78" s="187"/>
      <c r="G78" s="188">
        <f aca="true" t="shared" si="5" ref="G78:H80">G79</f>
        <v>757.5</v>
      </c>
      <c r="H78" s="188">
        <f t="shared" si="5"/>
        <v>784.5999999999999</v>
      </c>
    </row>
    <row r="79" spans="1:8" s="68" customFormat="1" ht="15" customHeight="1">
      <c r="A79" s="190" t="s">
        <v>383</v>
      </c>
      <c r="B79" s="36" t="s">
        <v>155</v>
      </c>
      <c r="C79" s="101" t="s">
        <v>358</v>
      </c>
      <c r="D79" s="101" t="s">
        <v>360</v>
      </c>
      <c r="E79" s="148"/>
      <c r="F79" s="101"/>
      <c r="G79" s="136">
        <f t="shared" si="5"/>
        <v>757.5</v>
      </c>
      <c r="H79" s="136">
        <f t="shared" si="5"/>
        <v>784.5999999999999</v>
      </c>
    </row>
    <row r="80" spans="1:11" ht="30" customHeight="1">
      <c r="A80" s="66" t="s">
        <v>240</v>
      </c>
      <c r="B80" s="58" t="s">
        <v>155</v>
      </c>
      <c r="C80" s="69" t="s">
        <v>358</v>
      </c>
      <c r="D80" s="69" t="s">
        <v>360</v>
      </c>
      <c r="E80" s="74" t="s">
        <v>116</v>
      </c>
      <c r="F80" s="69"/>
      <c r="G80" s="191">
        <f t="shared" si="5"/>
        <v>757.5</v>
      </c>
      <c r="H80" s="191">
        <f t="shared" si="5"/>
        <v>784.5999999999999</v>
      </c>
      <c r="J80" s="127"/>
      <c r="K80" s="127"/>
    </row>
    <row r="81" spans="1:8" s="139" customFormat="1" ht="27.75" customHeight="1">
      <c r="A81" s="184" t="s">
        <v>384</v>
      </c>
      <c r="B81" s="37" t="s">
        <v>155</v>
      </c>
      <c r="C81" s="62" t="s">
        <v>358</v>
      </c>
      <c r="D81" s="62" t="s">
        <v>360</v>
      </c>
      <c r="E81" s="51" t="s">
        <v>120</v>
      </c>
      <c r="F81" s="62"/>
      <c r="G81" s="138">
        <f>G82+G87</f>
        <v>757.5</v>
      </c>
      <c r="H81" s="138">
        <f>H82+H87</f>
        <v>784.5999999999999</v>
      </c>
    </row>
    <row r="82" spans="1:8" s="139" customFormat="1" ht="42" customHeight="1">
      <c r="A82" s="59" t="s">
        <v>227</v>
      </c>
      <c r="B82" s="37" t="s">
        <v>155</v>
      </c>
      <c r="C82" s="25" t="s">
        <v>358</v>
      </c>
      <c r="D82" s="25" t="s">
        <v>360</v>
      </c>
      <c r="E82" s="48" t="s">
        <v>120</v>
      </c>
      <c r="F82" s="40" t="s">
        <v>535</v>
      </c>
      <c r="G82" s="138">
        <f>G83</f>
        <v>720.7</v>
      </c>
      <c r="H82" s="138">
        <f>H83</f>
        <v>736.5999999999999</v>
      </c>
    </row>
    <row r="83" spans="1:8" ht="20.25" customHeight="1">
      <c r="A83" s="125" t="s">
        <v>193</v>
      </c>
      <c r="B83" s="37" t="s">
        <v>155</v>
      </c>
      <c r="C83" s="25" t="s">
        <v>358</v>
      </c>
      <c r="D83" s="25" t="s">
        <v>360</v>
      </c>
      <c r="E83" s="48" t="s">
        <v>120</v>
      </c>
      <c r="F83" s="25" t="s">
        <v>459</v>
      </c>
      <c r="G83" s="144">
        <f>G84+G85+G86</f>
        <v>720.7</v>
      </c>
      <c r="H83" s="144">
        <f>H84+H85+H86</f>
        <v>736.5999999999999</v>
      </c>
    </row>
    <row r="84" spans="1:8" ht="25.5">
      <c r="A84" s="125" t="s">
        <v>451</v>
      </c>
      <c r="B84" s="37" t="s">
        <v>155</v>
      </c>
      <c r="C84" s="25" t="s">
        <v>358</v>
      </c>
      <c r="D84" s="25" t="s">
        <v>360</v>
      </c>
      <c r="E84" s="48" t="s">
        <v>120</v>
      </c>
      <c r="F84" s="24" t="s">
        <v>372</v>
      </c>
      <c r="G84" s="171">
        <f>'расх 2023-2024'!G84</f>
        <v>567.4</v>
      </c>
      <c r="H84" s="171">
        <f>'расх 2023-2024'!H84</f>
        <v>583.3</v>
      </c>
    </row>
    <row r="85" spans="1:8" ht="15.75">
      <c r="A85" s="125" t="s">
        <v>196</v>
      </c>
      <c r="B85" s="37" t="s">
        <v>155</v>
      </c>
      <c r="C85" s="25" t="s">
        <v>358</v>
      </c>
      <c r="D85" s="25" t="s">
        <v>360</v>
      </c>
      <c r="E85" s="48" t="s">
        <v>120</v>
      </c>
      <c r="F85" s="24" t="s">
        <v>373</v>
      </c>
      <c r="G85" s="171">
        <f>'расх 2023-2024'!G85</f>
        <v>0</v>
      </c>
      <c r="H85" s="171">
        <f>'расх 2023-2024'!H85</f>
        <v>0</v>
      </c>
    </row>
    <row r="86" spans="1:8" ht="38.25">
      <c r="A86" s="125" t="s">
        <v>187</v>
      </c>
      <c r="B86" s="37" t="s">
        <v>155</v>
      </c>
      <c r="C86" s="25" t="s">
        <v>358</v>
      </c>
      <c r="D86" s="25" t="s">
        <v>360</v>
      </c>
      <c r="E86" s="48" t="s">
        <v>120</v>
      </c>
      <c r="F86" s="24" t="s">
        <v>188</v>
      </c>
      <c r="G86" s="171">
        <f>'расх 2023-2024'!G86</f>
        <v>153.3</v>
      </c>
      <c r="H86" s="171">
        <f>'расх 2023-2024'!H86</f>
        <v>153.3</v>
      </c>
    </row>
    <row r="87" spans="1:8" ht="28.5" customHeight="1">
      <c r="A87" s="28" t="s">
        <v>231</v>
      </c>
      <c r="B87" s="37" t="s">
        <v>155</v>
      </c>
      <c r="C87" s="25" t="s">
        <v>358</v>
      </c>
      <c r="D87" s="25" t="s">
        <v>360</v>
      </c>
      <c r="E87" s="48" t="s">
        <v>120</v>
      </c>
      <c r="F87" s="24" t="s">
        <v>232</v>
      </c>
      <c r="G87" s="181">
        <f>G88</f>
        <v>36.8</v>
      </c>
      <c r="H87" s="181">
        <f>H88</f>
        <v>48</v>
      </c>
    </row>
    <row r="88" spans="1:12" ht="25.5">
      <c r="A88" s="125" t="s">
        <v>233</v>
      </c>
      <c r="B88" s="37" t="s">
        <v>155</v>
      </c>
      <c r="C88" s="25" t="s">
        <v>358</v>
      </c>
      <c r="D88" s="25" t="s">
        <v>360</v>
      </c>
      <c r="E88" s="48" t="s">
        <v>120</v>
      </c>
      <c r="F88" s="24" t="s">
        <v>194</v>
      </c>
      <c r="G88" s="181">
        <f>G89+G90+G91</f>
        <v>36.8</v>
      </c>
      <c r="H88" s="181">
        <f>H89+H90+H91</f>
        <v>48</v>
      </c>
      <c r="K88" s="127"/>
      <c r="L88" s="170"/>
    </row>
    <row r="89" spans="1:8" s="139" customFormat="1" ht="25.5">
      <c r="A89" s="26" t="s">
        <v>374</v>
      </c>
      <c r="B89" s="37" t="s">
        <v>155</v>
      </c>
      <c r="C89" s="25" t="s">
        <v>358</v>
      </c>
      <c r="D89" s="25" t="s">
        <v>360</v>
      </c>
      <c r="E89" s="48" t="s">
        <v>120</v>
      </c>
      <c r="F89" s="24" t="s">
        <v>375</v>
      </c>
      <c r="G89" s="171">
        <f>'расх 2023-2024'!G89</f>
        <v>10</v>
      </c>
      <c r="H89" s="171">
        <f>'расх 2023-2024'!H89</f>
        <v>10</v>
      </c>
    </row>
    <row r="90" spans="1:8" ht="29.25" customHeight="1">
      <c r="A90" s="26" t="s">
        <v>452</v>
      </c>
      <c r="B90" s="37" t="s">
        <v>155</v>
      </c>
      <c r="C90" s="25" t="s">
        <v>358</v>
      </c>
      <c r="D90" s="25" t="s">
        <v>360</v>
      </c>
      <c r="E90" s="48" t="s">
        <v>120</v>
      </c>
      <c r="F90" s="24" t="s">
        <v>376</v>
      </c>
      <c r="G90" s="171">
        <f>'расх 2023-2024'!G90</f>
        <v>6.8</v>
      </c>
      <c r="H90" s="171">
        <f>'расх 2023-2024'!H90</f>
        <v>8</v>
      </c>
    </row>
    <row r="91" spans="1:8" ht="29.25" customHeight="1">
      <c r="A91" s="26" t="s">
        <v>707</v>
      </c>
      <c r="B91" s="37"/>
      <c r="C91" s="25" t="s">
        <v>358</v>
      </c>
      <c r="D91" s="25" t="s">
        <v>360</v>
      </c>
      <c r="E91" s="48" t="s">
        <v>120</v>
      </c>
      <c r="F91" s="24" t="s">
        <v>708</v>
      </c>
      <c r="G91" s="171">
        <f>'расх 2023-2024'!G91</f>
        <v>20</v>
      </c>
      <c r="H91" s="171">
        <f>'расх 2023-2024'!H91</f>
        <v>30</v>
      </c>
    </row>
    <row r="92" spans="1:8" s="195" customFormat="1" ht="27.75" customHeight="1">
      <c r="A92" s="192" t="s">
        <v>385</v>
      </c>
      <c r="B92" s="36" t="s">
        <v>155</v>
      </c>
      <c r="C92" s="193" t="s">
        <v>360</v>
      </c>
      <c r="D92" s="193"/>
      <c r="E92" s="48"/>
      <c r="F92" s="193"/>
      <c r="G92" s="194">
        <f aca="true" t="shared" si="6" ref="G92:H97">G93</f>
        <v>0</v>
      </c>
      <c r="H92" s="194">
        <f t="shared" si="6"/>
        <v>0</v>
      </c>
    </row>
    <row r="93" spans="1:8" s="68" customFormat="1" ht="27.75" customHeight="1">
      <c r="A93" s="54" t="s">
        <v>387</v>
      </c>
      <c r="B93" s="36" t="s">
        <v>155</v>
      </c>
      <c r="C93" s="34" t="s">
        <v>360</v>
      </c>
      <c r="D93" s="34" t="s">
        <v>361</v>
      </c>
      <c r="E93" s="148"/>
      <c r="F93" s="34"/>
      <c r="G93" s="136">
        <f t="shared" si="6"/>
        <v>0</v>
      </c>
      <c r="H93" s="136">
        <f t="shared" si="6"/>
        <v>0</v>
      </c>
    </row>
    <row r="94" spans="1:8" s="185" customFormat="1" ht="26.25" customHeight="1">
      <c r="A94" s="64" t="s">
        <v>206</v>
      </c>
      <c r="B94" s="58" t="s">
        <v>155</v>
      </c>
      <c r="C94" s="50" t="s">
        <v>360</v>
      </c>
      <c r="D94" s="50" t="s">
        <v>361</v>
      </c>
      <c r="E94" s="74" t="s">
        <v>118</v>
      </c>
      <c r="F94" s="50"/>
      <c r="G94" s="173">
        <f t="shared" si="6"/>
        <v>0</v>
      </c>
      <c r="H94" s="173">
        <f t="shared" si="6"/>
        <v>0</v>
      </c>
    </row>
    <row r="95" spans="1:8" s="139" customFormat="1" ht="28.5" customHeight="1">
      <c r="A95" s="46" t="s">
        <v>208</v>
      </c>
      <c r="B95" s="37" t="s">
        <v>155</v>
      </c>
      <c r="C95" s="45" t="s">
        <v>360</v>
      </c>
      <c r="D95" s="45" t="s">
        <v>361</v>
      </c>
      <c r="E95" s="51" t="s">
        <v>121</v>
      </c>
      <c r="F95" s="45"/>
      <c r="G95" s="138">
        <f t="shared" si="6"/>
        <v>0</v>
      </c>
      <c r="H95" s="138">
        <f t="shared" si="6"/>
        <v>0</v>
      </c>
    </row>
    <row r="96" spans="1:8" s="139" customFormat="1" ht="28.5" customHeight="1">
      <c r="A96" s="28" t="s">
        <v>231</v>
      </c>
      <c r="B96" s="37" t="s">
        <v>155</v>
      </c>
      <c r="C96" s="24" t="s">
        <v>360</v>
      </c>
      <c r="D96" s="24" t="s">
        <v>361</v>
      </c>
      <c r="E96" s="48" t="s">
        <v>121</v>
      </c>
      <c r="F96" s="29" t="s">
        <v>232</v>
      </c>
      <c r="G96" s="138">
        <f t="shared" si="6"/>
        <v>0</v>
      </c>
      <c r="H96" s="138">
        <f t="shared" si="6"/>
        <v>0</v>
      </c>
    </row>
    <row r="97" spans="1:8" s="139" customFormat="1" ht="28.5" customHeight="1">
      <c r="A97" s="125" t="s">
        <v>233</v>
      </c>
      <c r="B97" s="37" t="s">
        <v>155</v>
      </c>
      <c r="C97" s="24" t="s">
        <v>360</v>
      </c>
      <c r="D97" s="24" t="s">
        <v>361</v>
      </c>
      <c r="E97" s="48" t="s">
        <v>121</v>
      </c>
      <c r="F97" s="29" t="s">
        <v>194</v>
      </c>
      <c r="G97" s="138">
        <f t="shared" si="6"/>
        <v>0</v>
      </c>
      <c r="H97" s="138">
        <f t="shared" si="6"/>
        <v>0</v>
      </c>
    </row>
    <row r="98" spans="1:8" ht="27" customHeight="1">
      <c r="A98" s="26" t="s">
        <v>452</v>
      </c>
      <c r="B98" s="37" t="s">
        <v>155</v>
      </c>
      <c r="C98" s="24" t="s">
        <v>360</v>
      </c>
      <c r="D98" s="24" t="s">
        <v>361</v>
      </c>
      <c r="E98" s="48" t="s">
        <v>121</v>
      </c>
      <c r="F98" s="24" t="s">
        <v>376</v>
      </c>
      <c r="G98" s="171">
        <f>'расх 2023-2024'!G98</f>
        <v>0</v>
      </c>
      <c r="H98" s="171">
        <f>'расх 2023-2024'!H98</f>
        <v>0</v>
      </c>
    </row>
    <row r="99" spans="1:8" s="139" customFormat="1" ht="27" customHeight="1" hidden="1">
      <c r="A99" s="26" t="s">
        <v>209</v>
      </c>
      <c r="B99" s="37" t="s">
        <v>534</v>
      </c>
      <c r="C99" s="24" t="s">
        <v>360</v>
      </c>
      <c r="D99" s="24" t="s">
        <v>361</v>
      </c>
      <c r="E99" s="48" t="s">
        <v>75</v>
      </c>
      <c r="F99" s="24"/>
      <c r="G99" s="144">
        <f>G100</f>
        <v>0</v>
      </c>
      <c r="H99" s="144">
        <f>H100</f>
        <v>0</v>
      </c>
    </row>
    <row r="100" spans="1:8" ht="27" customHeight="1" hidden="1">
      <c r="A100" s="26" t="s">
        <v>452</v>
      </c>
      <c r="B100" s="37" t="s">
        <v>534</v>
      </c>
      <c r="C100" s="24" t="s">
        <v>360</v>
      </c>
      <c r="D100" s="24" t="s">
        <v>361</v>
      </c>
      <c r="E100" s="48" t="s">
        <v>75</v>
      </c>
      <c r="F100" s="24" t="s">
        <v>376</v>
      </c>
      <c r="G100" s="144">
        <v>0</v>
      </c>
      <c r="H100" s="144">
        <v>0</v>
      </c>
    </row>
    <row r="101" spans="1:8" s="195" customFormat="1" ht="15.75" customHeight="1">
      <c r="A101" s="186" t="s">
        <v>388</v>
      </c>
      <c r="B101" s="36" t="s">
        <v>155</v>
      </c>
      <c r="C101" s="193" t="s">
        <v>359</v>
      </c>
      <c r="D101" s="193"/>
      <c r="E101" s="48"/>
      <c r="F101" s="193"/>
      <c r="G101" s="194">
        <f>G102+G108+G126</f>
        <v>3834.1</v>
      </c>
      <c r="H101" s="194">
        <f>H102+H108+H126</f>
        <v>4064.02</v>
      </c>
    </row>
    <row r="102" spans="1:8" s="68" customFormat="1" ht="15" customHeight="1">
      <c r="A102" s="196" t="s">
        <v>367</v>
      </c>
      <c r="B102" s="36" t="s">
        <v>155</v>
      </c>
      <c r="C102" s="34" t="s">
        <v>359</v>
      </c>
      <c r="D102" s="34" t="s">
        <v>362</v>
      </c>
      <c r="E102" s="148"/>
      <c r="F102" s="34"/>
      <c r="G102" s="35">
        <f aca="true" t="shared" si="7" ref="G102:H106">G103</f>
        <v>43</v>
      </c>
      <c r="H102" s="35">
        <f t="shared" si="7"/>
        <v>43</v>
      </c>
    </row>
    <row r="103" spans="1:9" s="185" customFormat="1" ht="29.25" customHeight="1">
      <c r="A103" s="66" t="s">
        <v>240</v>
      </c>
      <c r="B103" s="58" t="s">
        <v>155</v>
      </c>
      <c r="C103" s="69" t="s">
        <v>359</v>
      </c>
      <c r="D103" s="69" t="s">
        <v>362</v>
      </c>
      <c r="E103" s="74" t="s">
        <v>116</v>
      </c>
      <c r="F103" s="69"/>
      <c r="G103" s="173">
        <f t="shared" si="7"/>
        <v>43</v>
      </c>
      <c r="H103" s="173">
        <f t="shared" si="7"/>
        <v>43</v>
      </c>
      <c r="I103" s="197"/>
    </row>
    <row r="104" spans="1:8" s="139" customFormat="1" ht="52.5" customHeight="1">
      <c r="A104" s="46" t="s">
        <v>210</v>
      </c>
      <c r="B104" s="44" t="s">
        <v>155</v>
      </c>
      <c r="C104" s="45" t="s">
        <v>359</v>
      </c>
      <c r="D104" s="45" t="s">
        <v>362</v>
      </c>
      <c r="E104" s="51" t="s">
        <v>122</v>
      </c>
      <c r="F104" s="45"/>
      <c r="G104" s="175">
        <f t="shared" si="7"/>
        <v>43</v>
      </c>
      <c r="H104" s="175">
        <f t="shared" si="7"/>
        <v>43</v>
      </c>
    </row>
    <row r="105" spans="1:8" s="139" customFormat="1" ht="27.75" customHeight="1">
      <c r="A105" s="28" t="s">
        <v>231</v>
      </c>
      <c r="B105" s="44" t="s">
        <v>155</v>
      </c>
      <c r="C105" s="24" t="s">
        <v>359</v>
      </c>
      <c r="D105" s="24" t="s">
        <v>362</v>
      </c>
      <c r="E105" s="48" t="s">
        <v>122</v>
      </c>
      <c r="F105" s="29" t="s">
        <v>232</v>
      </c>
      <c r="G105" s="175">
        <f t="shared" si="7"/>
        <v>43</v>
      </c>
      <c r="H105" s="175">
        <f t="shared" si="7"/>
        <v>43</v>
      </c>
    </row>
    <row r="106" spans="1:8" s="139" customFormat="1" ht="27" customHeight="1">
      <c r="A106" s="125" t="s">
        <v>233</v>
      </c>
      <c r="B106" s="44" t="s">
        <v>155</v>
      </c>
      <c r="C106" s="24" t="s">
        <v>359</v>
      </c>
      <c r="D106" s="24" t="s">
        <v>362</v>
      </c>
      <c r="E106" s="48" t="s">
        <v>122</v>
      </c>
      <c r="F106" s="29" t="s">
        <v>194</v>
      </c>
      <c r="G106" s="175">
        <f t="shared" si="7"/>
        <v>43</v>
      </c>
      <c r="H106" s="175">
        <f t="shared" si="7"/>
        <v>43</v>
      </c>
    </row>
    <row r="107" spans="1:8" ht="25.5" customHeight="1">
      <c r="A107" s="26" t="s">
        <v>452</v>
      </c>
      <c r="B107" s="44" t="s">
        <v>155</v>
      </c>
      <c r="C107" s="24" t="s">
        <v>359</v>
      </c>
      <c r="D107" s="24" t="s">
        <v>362</v>
      </c>
      <c r="E107" s="48" t="s">
        <v>122</v>
      </c>
      <c r="F107" s="24" t="s">
        <v>376</v>
      </c>
      <c r="G107" s="171">
        <f>'расх 2023-2024'!G107</f>
        <v>43</v>
      </c>
      <c r="H107" s="171">
        <f>'расх 2023-2024'!H107</f>
        <v>43</v>
      </c>
    </row>
    <row r="108" spans="1:8" ht="15" customHeight="1">
      <c r="A108" s="31" t="s">
        <v>355</v>
      </c>
      <c r="B108" s="36" t="s">
        <v>155</v>
      </c>
      <c r="C108" s="34" t="s">
        <v>359</v>
      </c>
      <c r="D108" s="34" t="s">
        <v>361</v>
      </c>
      <c r="E108" s="48"/>
      <c r="F108" s="34"/>
      <c r="G108" s="35">
        <f>G109</f>
        <v>3781.1</v>
      </c>
      <c r="H108" s="35">
        <f>H109</f>
        <v>4011.02</v>
      </c>
    </row>
    <row r="109" spans="1:8" s="139" customFormat="1" ht="57" customHeight="1">
      <c r="A109" s="64" t="s">
        <v>247</v>
      </c>
      <c r="B109" s="58" t="s">
        <v>155</v>
      </c>
      <c r="C109" s="162" t="s">
        <v>359</v>
      </c>
      <c r="D109" s="162" t="s">
        <v>361</v>
      </c>
      <c r="E109" s="74" t="s">
        <v>211</v>
      </c>
      <c r="F109" s="162"/>
      <c r="G109" s="191">
        <f>G110</f>
        <v>3781.1</v>
      </c>
      <c r="H109" s="191">
        <f>H110</f>
        <v>4011.02</v>
      </c>
    </row>
    <row r="110" spans="1:8" s="139" customFormat="1" ht="41.25" customHeight="1">
      <c r="A110" s="198" t="s">
        <v>156</v>
      </c>
      <c r="B110" s="44" t="s">
        <v>155</v>
      </c>
      <c r="C110" s="107" t="s">
        <v>359</v>
      </c>
      <c r="D110" s="107" t="s">
        <v>361</v>
      </c>
      <c r="E110" s="51" t="s">
        <v>212</v>
      </c>
      <c r="F110" s="107"/>
      <c r="G110" s="138">
        <f>G115+G111+G119</f>
        <v>3781.1</v>
      </c>
      <c r="H110" s="138">
        <f>H115+H111+H119</f>
        <v>4011.02</v>
      </c>
    </row>
    <row r="111" spans="1:8" s="139" customFormat="1" ht="29.25" customHeight="1">
      <c r="A111" s="26" t="s">
        <v>160</v>
      </c>
      <c r="B111" s="37" t="s">
        <v>155</v>
      </c>
      <c r="C111" s="140" t="s">
        <v>359</v>
      </c>
      <c r="D111" s="140" t="s">
        <v>361</v>
      </c>
      <c r="E111" s="48" t="s">
        <v>161</v>
      </c>
      <c r="F111" s="140"/>
      <c r="G111" s="138">
        <f aca="true" t="shared" si="8" ref="G111:H113">G112</f>
        <v>815</v>
      </c>
      <c r="H111" s="138">
        <f t="shared" si="8"/>
        <v>815</v>
      </c>
    </row>
    <row r="112" spans="1:8" s="139" customFormat="1" ht="29.25" customHeight="1">
      <c r="A112" s="28" t="s">
        <v>231</v>
      </c>
      <c r="B112" s="37" t="s">
        <v>155</v>
      </c>
      <c r="C112" s="140" t="s">
        <v>359</v>
      </c>
      <c r="D112" s="140" t="s">
        <v>361</v>
      </c>
      <c r="E112" s="48" t="s">
        <v>161</v>
      </c>
      <c r="F112" s="140" t="s">
        <v>232</v>
      </c>
      <c r="G112" s="138">
        <f t="shared" si="8"/>
        <v>815</v>
      </c>
      <c r="H112" s="138">
        <f t="shared" si="8"/>
        <v>815</v>
      </c>
    </row>
    <row r="113" spans="1:8" s="139" customFormat="1" ht="29.25" customHeight="1">
      <c r="A113" s="125" t="s">
        <v>233</v>
      </c>
      <c r="B113" s="37" t="s">
        <v>155</v>
      </c>
      <c r="C113" s="140" t="s">
        <v>359</v>
      </c>
      <c r="D113" s="140" t="s">
        <v>361</v>
      </c>
      <c r="E113" s="48" t="s">
        <v>161</v>
      </c>
      <c r="F113" s="140" t="s">
        <v>194</v>
      </c>
      <c r="G113" s="138">
        <f t="shared" si="8"/>
        <v>815</v>
      </c>
      <c r="H113" s="138">
        <f t="shared" si="8"/>
        <v>815</v>
      </c>
    </row>
    <row r="114" spans="1:8" s="139" customFormat="1" ht="29.25" customHeight="1">
      <c r="A114" s="26" t="s">
        <v>452</v>
      </c>
      <c r="B114" s="37" t="s">
        <v>155</v>
      </c>
      <c r="C114" s="140" t="s">
        <v>359</v>
      </c>
      <c r="D114" s="140" t="s">
        <v>361</v>
      </c>
      <c r="E114" s="48" t="s">
        <v>161</v>
      </c>
      <c r="F114" s="140" t="s">
        <v>376</v>
      </c>
      <c r="G114" s="171">
        <f>'расх 2023-2024'!G114</f>
        <v>815</v>
      </c>
      <c r="H114" s="171">
        <f>'расх 2023-2024'!H114</f>
        <v>815</v>
      </c>
    </row>
    <row r="115" spans="1:8" ht="30" customHeight="1">
      <c r="A115" s="28" t="s">
        <v>215</v>
      </c>
      <c r="B115" s="44" t="s">
        <v>155</v>
      </c>
      <c r="C115" s="140" t="s">
        <v>359</v>
      </c>
      <c r="D115" s="140" t="s">
        <v>361</v>
      </c>
      <c r="E115" s="48" t="s">
        <v>213</v>
      </c>
      <c r="F115" s="140"/>
      <c r="G115" s="171">
        <f>'расх 2023-2024'!G115</f>
        <v>2906.1</v>
      </c>
      <c r="H115" s="171">
        <f>'расх 2023-2024'!H115</f>
        <v>3136.02</v>
      </c>
    </row>
    <row r="116" spans="1:8" ht="30" customHeight="1">
      <c r="A116" s="28" t="s">
        <v>231</v>
      </c>
      <c r="B116" s="37" t="s">
        <v>155</v>
      </c>
      <c r="C116" s="140" t="s">
        <v>359</v>
      </c>
      <c r="D116" s="140" t="s">
        <v>361</v>
      </c>
      <c r="E116" s="48" t="s">
        <v>213</v>
      </c>
      <c r="F116" s="140" t="s">
        <v>232</v>
      </c>
      <c r="G116" s="144">
        <f>G117</f>
        <v>2906.1</v>
      </c>
      <c r="H116" s="144">
        <f>H117</f>
        <v>3136.02</v>
      </c>
    </row>
    <row r="117" spans="1:8" ht="30" customHeight="1">
      <c r="A117" s="125" t="s">
        <v>233</v>
      </c>
      <c r="B117" s="37" t="s">
        <v>155</v>
      </c>
      <c r="C117" s="140" t="s">
        <v>359</v>
      </c>
      <c r="D117" s="140" t="s">
        <v>361</v>
      </c>
      <c r="E117" s="48" t="s">
        <v>213</v>
      </c>
      <c r="F117" s="140" t="s">
        <v>194</v>
      </c>
      <c r="G117" s="144">
        <f>G118</f>
        <v>2906.1</v>
      </c>
      <c r="H117" s="144">
        <f>H118</f>
        <v>3136.02</v>
      </c>
    </row>
    <row r="118" spans="1:8" ht="27" customHeight="1">
      <c r="A118" s="26" t="s">
        <v>452</v>
      </c>
      <c r="B118" s="37" t="s">
        <v>155</v>
      </c>
      <c r="C118" s="140" t="s">
        <v>359</v>
      </c>
      <c r="D118" s="140" t="s">
        <v>361</v>
      </c>
      <c r="E118" s="48" t="s">
        <v>213</v>
      </c>
      <c r="F118" s="140" t="s">
        <v>376</v>
      </c>
      <c r="G118" s="171">
        <f>'расх 2023-2024'!G118</f>
        <v>2906.1</v>
      </c>
      <c r="H118" s="171">
        <f>'расх 2023-2024'!H118</f>
        <v>3136.02</v>
      </c>
    </row>
    <row r="119" spans="1:8" ht="27" customHeight="1">
      <c r="A119" s="26" t="s">
        <v>282</v>
      </c>
      <c r="B119" s="37" t="s">
        <v>155</v>
      </c>
      <c r="C119" s="117" t="s">
        <v>359</v>
      </c>
      <c r="D119" s="117" t="s">
        <v>361</v>
      </c>
      <c r="E119" s="71" t="s">
        <v>243</v>
      </c>
      <c r="F119" s="140"/>
      <c r="G119" s="144">
        <f aca="true" t="shared" si="9" ref="G119:H121">G120</f>
        <v>60</v>
      </c>
      <c r="H119" s="144">
        <f t="shared" si="9"/>
        <v>60</v>
      </c>
    </row>
    <row r="120" spans="1:8" ht="27" customHeight="1">
      <c r="A120" s="28" t="s">
        <v>231</v>
      </c>
      <c r="B120" s="37" t="s">
        <v>155</v>
      </c>
      <c r="C120" s="117" t="s">
        <v>359</v>
      </c>
      <c r="D120" s="117" t="s">
        <v>361</v>
      </c>
      <c r="E120" s="71" t="s">
        <v>243</v>
      </c>
      <c r="F120" s="140" t="s">
        <v>232</v>
      </c>
      <c r="G120" s="144">
        <f t="shared" si="9"/>
        <v>60</v>
      </c>
      <c r="H120" s="144">
        <f t="shared" si="9"/>
        <v>60</v>
      </c>
    </row>
    <row r="121" spans="1:8" ht="27" customHeight="1">
      <c r="A121" s="125" t="s">
        <v>233</v>
      </c>
      <c r="B121" s="37" t="s">
        <v>155</v>
      </c>
      <c r="C121" s="117" t="s">
        <v>359</v>
      </c>
      <c r="D121" s="117" t="s">
        <v>361</v>
      </c>
      <c r="E121" s="71" t="s">
        <v>243</v>
      </c>
      <c r="F121" s="140" t="s">
        <v>194</v>
      </c>
      <c r="G121" s="144">
        <f t="shared" si="9"/>
        <v>60</v>
      </c>
      <c r="H121" s="144">
        <f t="shared" si="9"/>
        <v>60</v>
      </c>
    </row>
    <row r="122" spans="1:8" ht="27" customHeight="1">
      <c r="A122" s="26" t="s">
        <v>452</v>
      </c>
      <c r="B122" s="37" t="s">
        <v>155</v>
      </c>
      <c r="C122" s="117" t="s">
        <v>359</v>
      </c>
      <c r="D122" s="117" t="s">
        <v>361</v>
      </c>
      <c r="E122" s="71" t="s">
        <v>243</v>
      </c>
      <c r="F122" s="140" t="s">
        <v>376</v>
      </c>
      <c r="G122" s="171">
        <f>'расх 2023-2024'!G122</f>
        <v>60</v>
      </c>
      <c r="H122" s="171">
        <f>'расх 2023-2024'!H122</f>
        <v>60</v>
      </c>
    </row>
    <row r="123" spans="1:8" ht="21" customHeight="1" hidden="1">
      <c r="A123" s="26"/>
      <c r="B123" s="37" t="s">
        <v>534</v>
      </c>
      <c r="C123" s="140" t="s">
        <v>359</v>
      </c>
      <c r="D123" s="140" t="s">
        <v>361</v>
      </c>
      <c r="E123" s="48"/>
      <c r="F123" s="140"/>
      <c r="G123" s="144">
        <f>G124</f>
        <v>0</v>
      </c>
      <c r="H123" s="144">
        <f>H124</f>
        <v>0</v>
      </c>
    </row>
    <row r="124" spans="1:8" ht="27" customHeight="1" hidden="1">
      <c r="A124" s="26"/>
      <c r="B124" s="37" t="s">
        <v>534</v>
      </c>
      <c r="C124" s="140" t="s">
        <v>359</v>
      </c>
      <c r="D124" s="140" t="s">
        <v>361</v>
      </c>
      <c r="E124" s="48"/>
      <c r="F124" s="140"/>
      <c r="G124" s="144">
        <f>G125</f>
        <v>0</v>
      </c>
      <c r="H124" s="144">
        <f>H125</f>
        <v>0</v>
      </c>
    </row>
    <row r="125" spans="1:8" ht="27" customHeight="1" hidden="1">
      <c r="A125" s="26"/>
      <c r="B125" s="37" t="s">
        <v>534</v>
      </c>
      <c r="C125" s="140" t="s">
        <v>359</v>
      </c>
      <c r="D125" s="140" t="s">
        <v>361</v>
      </c>
      <c r="E125" s="48"/>
      <c r="F125" s="140" t="s">
        <v>376</v>
      </c>
      <c r="G125" s="144"/>
      <c r="H125" s="144"/>
    </row>
    <row r="126" spans="1:8" s="68" customFormat="1" ht="13.5" customHeight="1">
      <c r="A126" s="54" t="s">
        <v>352</v>
      </c>
      <c r="B126" s="36" t="s">
        <v>155</v>
      </c>
      <c r="C126" s="34" t="s">
        <v>359</v>
      </c>
      <c r="D126" s="34" t="s">
        <v>353</v>
      </c>
      <c r="E126" s="148"/>
      <c r="F126" s="34"/>
      <c r="G126" s="199">
        <f aca="true" t="shared" si="10" ref="G126:H131">G127</f>
        <v>10</v>
      </c>
      <c r="H126" s="199">
        <f t="shared" si="10"/>
        <v>10</v>
      </c>
    </row>
    <row r="127" spans="1:8" s="139" customFormat="1" ht="57" customHeight="1">
      <c r="A127" s="77" t="s">
        <v>687</v>
      </c>
      <c r="B127" s="58" t="s">
        <v>155</v>
      </c>
      <c r="C127" s="50" t="s">
        <v>359</v>
      </c>
      <c r="D127" s="50" t="s">
        <v>353</v>
      </c>
      <c r="E127" s="74" t="s">
        <v>216</v>
      </c>
      <c r="F127" s="69"/>
      <c r="G127" s="200">
        <f t="shared" si="10"/>
        <v>10</v>
      </c>
      <c r="H127" s="200">
        <f t="shared" si="10"/>
        <v>10</v>
      </c>
    </row>
    <row r="128" spans="1:8" ht="28.5" customHeight="1">
      <c r="A128" s="26" t="s">
        <v>244</v>
      </c>
      <c r="B128" s="37" t="s">
        <v>155</v>
      </c>
      <c r="C128" s="29" t="s">
        <v>359</v>
      </c>
      <c r="D128" s="29" t="s">
        <v>353</v>
      </c>
      <c r="E128" s="48" t="s">
        <v>217</v>
      </c>
      <c r="F128" s="40"/>
      <c r="G128" s="73">
        <f t="shared" si="10"/>
        <v>10</v>
      </c>
      <c r="H128" s="73">
        <f t="shared" si="10"/>
        <v>10</v>
      </c>
    </row>
    <row r="129" spans="1:8" ht="17.25" customHeight="1">
      <c r="A129" s="129" t="s">
        <v>281</v>
      </c>
      <c r="B129" s="37" t="s">
        <v>155</v>
      </c>
      <c r="C129" s="29" t="s">
        <v>359</v>
      </c>
      <c r="D129" s="29" t="s">
        <v>353</v>
      </c>
      <c r="E129" s="48" t="s">
        <v>172</v>
      </c>
      <c r="F129" s="40"/>
      <c r="G129" s="73">
        <f t="shared" si="10"/>
        <v>10</v>
      </c>
      <c r="H129" s="73">
        <f t="shared" si="10"/>
        <v>10</v>
      </c>
    </row>
    <row r="130" spans="1:8" ht="29.25" customHeight="1">
      <c r="A130" s="28" t="s">
        <v>231</v>
      </c>
      <c r="B130" s="37" t="s">
        <v>155</v>
      </c>
      <c r="C130" s="29" t="s">
        <v>359</v>
      </c>
      <c r="D130" s="29" t="s">
        <v>353</v>
      </c>
      <c r="E130" s="48" t="s">
        <v>172</v>
      </c>
      <c r="F130" s="29" t="s">
        <v>232</v>
      </c>
      <c r="G130" s="73">
        <f t="shared" si="10"/>
        <v>10</v>
      </c>
      <c r="H130" s="73">
        <f t="shared" si="10"/>
        <v>10</v>
      </c>
    </row>
    <row r="131" spans="1:8" ht="30" customHeight="1">
      <c r="A131" s="125" t="s">
        <v>233</v>
      </c>
      <c r="B131" s="37" t="s">
        <v>155</v>
      </c>
      <c r="C131" s="29" t="s">
        <v>359</v>
      </c>
      <c r="D131" s="29" t="s">
        <v>353</v>
      </c>
      <c r="E131" s="48" t="s">
        <v>172</v>
      </c>
      <c r="F131" s="29" t="s">
        <v>194</v>
      </c>
      <c r="G131" s="73">
        <f t="shared" si="10"/>
        <v>10</v>
      </c>
      <c r="H131" s="73">
        <f t="shared" si="10"/>
        <v>10</v>
      </c>
    </row>
    <row r="132" spans="1:8" ht="28.5" customHeight="1">
      <c r="A132" s="26" t="s">
        <v>452</v>
      </c>
      <c r="B132" s="37" t="s">
        <v>155</v>
      </c>
      <c r="C132" s="29" t="s">
        <v>359</v>
      </c>
      <c r="D132" s="29" t="s">
        <v>353</v>
      </c>
      <c r="E132" s="48" t="s">
        <v>172</v>
      </c>
      <c r="F132" s="40" t="s">
        <v>376</v>
      </c>
      <c r="G132" s="171">
        <f>'расх 2023-2024'!G132</f>
        <v>10</v>
      </c>
      <c r="H132" s="171">
        <f>'расх 2023-2024'!H132</f>
        <v>10</v>
      </c>
    </row>
    <row r="133" spans="1:8" s="195" customFormat="1" ht="15" customHeight="1">
      <c r="A133" s="192" t="s">
        <v>389</v>
      </c>
      <c r="B133" s="36" t="s">
        <v>155</v>
      </c>
      <c r="C133" s="201" t="s">
        <v>362</v>
      </c>
      <c r="D133" s="201"/>
      <c r="E133" s="48"/>
      <c r="F133" s="201"/>
      <c r="G133" s="202">
        <f>G134+G144+G158</f>
        <v>9787.57</v>
      </c>
      <c r="H133" s="202">
        <f>H134+H144+H158</f>
        <v>8960.609999999999</v>
      </c>
    </row>
    <row r="134" spans="1:8" s="68" customFormat="1" ht="15" customHeight="1">
      <c r="A134" s="54" t="s">
        <v>290</v>
      </c>
      <c r="B134" s="36" t="s">
        <v>155</v>
      </c>
      <c r="C134" s="34" t="s">
        <v>362</v>
      </c>
      <c r="D134" s="34" t="s">
        <v>357</v>
      </c>
      <c r="E134" s="148"/>
      <c r="F134" s="34"/>
      <c r="G134" s="63">
        <f aca="true" t="shared" si="11" ref="G134:H138">G135</f>
        <v>0</v>
      </c>
      <c r="H134" s="63">
        <f t="shared" si="11"/>
        <v>0</v>
      </c>
    </row>
    <row r="135" spans="1:8" s="68" customFormat="1" ht="29.25" customHeight="1">
      <c r="A135" s="64" t="s">
        <v>206</v>
      </c>
      <c r="B135" s="58" t="s">
        <v>155</v>
      </c>
      <c r="C135" s="50" t="s">
        <v>362</v>
      </c>
      <c r="D135" s="50" t="s">
        <v>357</v>
      </c>
      <c r="E135" s="74" t="s">
        <v>118</v>
      </c>
      <c r="F135" s="34"/>
      <c r="G135" s="63">
        <f t="shared" si="11"/>
        <v>0</v>
      </c>
      <c r="H135" s="63">
        <f t="shared" si="11"/>
        <v>0</v>
      </c>
    </row>
    <row r="136" spans="1:8" s="185" customFormat="1" ht="15" customHeight="1">
      <c r="A136" s="46" t="s">
        <v>153</v>
      </c>
      <c r="B136" s="37" t="s">
        <v>155</v>
      </c>
      <c r="C136" s="45" t="s">
        <v>362</v>
      </c>
      <c r="D136" s="45" t="s">
        <v>357</v>
      </c>
      <c r="E136" s="51" t="s">
        <v>123</v>
      </c>
      <c r="F136" s="50"/>
      <c r="G136" s="203">
        <f t="shared" si="11"/>
        <v>0</v>
      </c>
      <c r="H136" s="203">
        <f t="shared" si="11"/>
        <v>0</v>
      </c>
    </row>
    <row r="137" spans="1:8" s="185" customFormat="1" ht="28.5" customHeight="1">
      <c r="A137" s="28" t="s">
        <v>231</v>
      </c>
      <c r="B137" s="37" t="s">
        <v>155</v>
      </c>
      <c r="C137" s="29" t="s">
        <v>362</v>
      </c>
      <c r="D137" s="29" t="s">
        <v>357</v>
      </c>
      <c r="E137" s="48" t="s">
        <v>123</v>
      </c>
      <c r="F137" s="29" t="s">
        <v>232</v>
      </c>
      <c r="G137" s="203">
        <f t="shared" si="11"/>
        <v>0</v>
      </c>
      <c r="H137" s="203">
        <f t="shared" si="11"/>
        <v>0</v>
      </c>
    </row>
    <row r="138" spans="1:8" s="185" customFormat="1" ht="29.25" customHeight="1">
      <c r="A138" s="125" t="s">
        <v>233</v>
      </c>
      <c r="B138" s="37" t="s">
        <v>155</v>
      </c>
      <c r="C138" s="29" t="s">
        <v>362</v>
      </c>
      <c r="D138" s="29" t="s">
        <v>357</v>
      </c>
      <c r="E138" s="48" t="s">
        <v>123</v>
      </c>
      <c r="F138" s="29" t="s">
        <v>194</v>
      </c>
      <c r="G138" s="203">
        <f t="shared" si="11"/>
        <v>0</v>
      </c>
      <c r="H138" s="203">
        <f t="shared" si="11"/>
        <v>0</v>
      </c>
    </row>
    <row r="139" spans="1:8" s="195" customFormat="1" ht="30" customHeight="1">
      <c r="A139" s="26" t="s">
        <v>452</v>
      </c>
      <c r="B139" s="37" t="s">
        <v>155</v>
      </c>
      <c r="C139" s="29" t="s">
        <v>362</v>
      </c>
      <c r="D139" s="29" t="s">
        <v>357</v>
      </c>
      <c r="E139" s="48" t="s">
        <v>123</v>
      </c>
      <c r="F139" s="29" t="s">
        <v>376</v>
      </c>
      <c r="G139" s="171">
        <f>'расх 2023-2024'!G139</f>
        <v>0</v>
      </c>
      <c r="H139" s="171">
        <f>'расх 2023-2024'!H139</f>
        <v>0</v>
      </c>
    </row>
    <row r="140" spans="1:8" s="185" customFormat="1" ht="30.75" customHeight="1">
      <c r="A140" s="46" t="s">
        <v>292</v>
      </c>
      <c r="B140" s="37" t="s">
        <v>534</v>
      </c>
      <c r="C140" s="45" t="s">
        <v>362</v>
      </c>
      <c r="D140" s="45" t="s">
        <v>357</v>
      </c>
      <c r="E140" s="51" t="s">
        <v>291</v>
      </c>
      <c r="F140" s="50"/>
      <c r="G140" s="203">
        <f aca="true" t="shared" si="12" ref="G140:H142">G141</f>
        <v>0</v>
      </c>
      <c r="H140" s="203">
        <f t="shared" si="12"/>
        <v>0</v>
      </c>
    </row>
    <row r="141" spans="1:8" s="195" customFormat="1" ht="30.75" customHeight="1">
      <c r="A141" s="28" t="s">
        <v>293</v>
      </c>
      <c r="B141" s="37" t="s">
        <v>534</v>
      </c>
      <c r="C141" s="29" t="s">
        <v>362</v>
      </c>
      <c r="D141" s="29" t="s">
        <v>357</v>
      </c>
      <c r="E141" s="48" t="s">
        <v>245</v>
      </c>
      <c r="F141" s="201"/>
      <c r="G141" s="49">
        <f t="shared" si="12"/>
        <v>0</v>
      </c>
      <c r="H141" s="49">
        <f t="shared" si="12"/>
        <v>0</v>
      </c>
    </row>
    <row r="142" spans="1:8" s="195" customFormat="1" ht="30.75" customHeight="1">
      <c r="A142" s="28"/>
      <c r="B142" s="37" t="s">
        <v>534</v>
      </c>
      <c r="C142" s="29"/>
      <c r="D142" s="29"/>
      <c r="E142" s="48" t="s">
        <v>246</v>
      </c>
      <c r="F142" s="201"/>
      <c r="G142" s="49">
        <f t="shared" si="12"/>
        <v>0</v>
      </c>
      <c r="H142" s="49">
        <f t="shared" si="12"/>
        <v>0</v>
      </c>
    </row>
    <row r="143" spans="1:8" s="195" customFormat="1" ht="30.75" customHeight="1">
      <c r="A143" s="28"/>
      <c r="B143" s="37" t="s">
        <v>534</v>
      </c>
      <c r="C143" s="29"/>
      <c r="D143" s="29"/>
      <c r="E143" s="48" t="s">
        <v>246</v>
      </c>
      <c r="F143" s="29" t="s">
        <v>376</v>
      </c>
      <c r="G143" s="49">
        <v>0</v>
      </c>
      <c r="H143" s="49">
        <v>0</v>
      </c>
    </row>
    <row r="144" spans="1:8" s="68" customFormat="1" ht="15" customHeight="1">
      <c r="A144" s="54" t="s">
        <v>364</v>
      </c>
      <c r="B144" s="36" t="s">
        <v>155</v>
      </c>
      <c r="C144" s="34" t="s">
        <v>362</v>
      </c>
      <c r="D144" s="34" t="s">
        <v>358</v>
      </c>
      <c r="E144" s="148"/>
      <c r="F144" s="34"/>
      <c r="G144" s="35">
        <f>G153</f>
        <v>0</v>
      </c>
      <c r="H144" s="35">
        <f>H153</f>
        <v>0</v>
      </c>
    </row>
    <row r="145" spans="1:8" ht="25.5" hidden="1">
      <c r="A145" s="26" t="s">
        <v>411</v>
      </c>
      <c r="B145" s="36" t="s">
        <v>534</v>
      </c>
      <c r="C145" s="24" t="s">
        <v>362</v>
      </c>
      <c r="D145" s="24" t="s">
        <v>358</v>
      </c>
      <c r="E145" s="48"/>
      <c r="F145" s="24"/>
      <c r="G145" s="181">
        <f>G146</f>
        <v>0</v>
      </c>
      <c r="H145" s="181">
        <f>H146</f>
        <v>0</v>
      </c>
    </row>
    <row r="146" spans="1:8" ht="25.5" hidden="1">
      <c r="A146" s="26" t="s">
        <v>390</v>
      </c>
      <c r="B146" s="36" t="s">
        <v>534</v>
      </c>
      <c r="C146" s="24" t="s">
        <v>362</v>
      </c>
      <c r="D146" s="24" t="s">
        <v>358</v>
      </c>
      <c r="E146" s="48"/>
      <c r="F146" s="24"/>
      <c r="G146" s="181">
        <f>G147</f>
        <v>0</v>
      </c>
      <c r="H146" s="181">
        <f>H147</f>
        <v>0</v>
      </c>
    </row>
    <row r="147" spans="1:8" ht="48" customHeight="1" hidden="1">
      <c r="A147" s="26" t="s">
        <v>391</v>
      </c>
      <c r="B147" s="36" t="s">
        <v>534</v>
      </c>
      <c r="C147" s="24" t="s">
        <v>362</v>
      </c>
      <c r="D147" s="24" t="s">
        <v>358</v>
      </c>
      <c r="E147" s="48"/>
      <c r="F147" s="24"/>
      <c r="G147" s="181">
        <v>0</v>
      </c>
      <c r="H147" s="181">
        <v>0</v>
      </c>
    </row>
    <row r="148" spans="1:8" s="139" customFormat="1" ht="51.75" customHeight="1" hidden="1">
      <c r="A148" s="204" t="s">
        <v>261</v>
      </c>
      <c r="B148" s="36" t="s">
        <v>534</v>
      </c>
      <c r="C148" s="45" t="s">
        <v>362</v>
      </c>
      <c r="D148" s="45" t="s">
        <v>358</v>
      </c>
      <c r="E148" s="51" t="s">
        <v>291</v>
      </c>
      <c r="F148" s="45"/>
      <c r="G148" s="175">
        <f aca="true" t="shared" si="13" ref="G148:H150">G149</f>
        <v>0</v>
      </c>
      <c r="H148" s="175">
        <f t="shared" si="13"/>
        <v>0</v>
      </c>
    </row>
    <row r="149" spans="1:8" ht="16.5" customHeight="1" hidden="1">
      <c r="A149" s="26" t="s">
        <v>262</v>
      </c>
      <c r="B149" s="36" t="s">
        <v>534</v>
      </c>
      <c r="C149" s="24" t="s">
        <v>362</v>
      </c>
      <c r="D149" s="24" t="s">
        <v>358</v>
      </c>
      <c r="E149" s="48" t="s">
        <v>439</v>
      </c>
      <c r="F149" s="24"/>
      <c r="G149" s="181">
        <f t="shared" si="13"/>
        <v>0</v>
      </c>
      <c r="H149" s="181">
        <f t="shared" si="13"/>
        <v>0</v>
      </c>
    </row>
    <row r="150" spans="1:8" ht="16.5" customHeight="1" hidden="1">
      <c r="A150" s="26" t="s">
        <v>263</v>
      </c>
      <c r="B150" s="36" t="s">
        <v>534</v>
      </c>
      <c r="C150" s="24" t="s">
        <v>362</v>
      </c>
      <c r="D150" s="24" t="s">
        <v>358</v>
      </c>
      <c r="E150" s="48" t="s">
        <v>440</v>
      </c>
      <c r="F150" s="24"/>
      <c r="G150" s="181">
        <f t="shared" si="13"/>
        <v>0</v>
      </c>
      <c r="H150" s="181">
        <f t="shared" si="13"/>
        <v>0</v>
      </c>
    </row>
    <row r="151" spans="1:8" ht="27.75" customHeight="1" hidden="1">
      <c r="A151" s="26" t="s">
        <v>452</v>
      </c>
      <c r="B151" s="36" t="s">
        <v>534</v>
      </c>
      <c r="C151" s="24" t="s">
        <v>362</v>
      </c>
      <c r="D151" s="24" t="s">
        <v>358</v>
      </c>
      <c r="E151" s="48" t="s">
        <v>440</v>
      </c>
      <c r="F151" s="24" t="s">
        <v>376</v>
      </c>
      <c r="G151" s="181"/>
      <c r="H151" s="181"/>
    </row>
    <row r="152" spans="1:8" ht="29.25" customHeight="1" hidden="1">
      <c r="A152" s="26" t="s">
        <v>206</v>
      </c>
      <c r="B152" s="36" t="s">
        <v>534</v>
      </c>
      <c r="C152" s="45" t="s">
        <v>362</v>
      </c>
      <c r="D152" s="45" t="s">
        <v>358</v>
      </c>
      <c r="E152" s="48" t="s">
        <v>205</v>
      </c>
      <c r="F152" s="24"/>
      <c r="G152" s="181">
        <f>G154</f>
        <v>0</v>
      </c>
      <c r="H152" s="181">
        <f>H154</f>
        <v>0</v>
      </c>
    </row>
    <row r="153" spans="1:8" ht="29.25" customHeight="1">
      <c r="A153" s="64" t="s">
        <v>206</v>
      </c>
      <c r="B153" s="58" t="s">
        <v>155</v>
      </c>
      <c r="C153" s="50" t="s">
        <v>362</v>
      </c>
      <c r="D153" s="50" t="s">
        <v>358</v>
      </c>
      <c r="E153" s="74" t="s">
        <v>118</v>
      </c>
      <c r="F153" s="24"/>
      <c r="G153" s="181">
        <f aca="true" t="shared" si="14" ref="G153:H156">G154</f>
        <v>0</v>
      </c>
      <c r="H153" s="181">
        <f t="shared" si="14"/>
        <v>0</v>
      </c>
    </row>
    <row r="154" spans="1:8" s="139" customFormat="1" ht="15" customHeight="1">
      <c r="A154" s="46" t="s">
        <v>369</v>
      </c>
      <c r="B154" s="37" t="s">
        <v>155</v>
      </c>
      <c r="C154" s="45" t="s">
        <v>362</v>
      </c>
      <c r="D154" s="45" t="s">
        <v>358</v>
      </c>
      <c r="E154" s="51" t="s">
        <v>325</v>
      </c>
      <c r="F154" s="45"/>
      <c r="G154" s="175">
        <f t="shared" si="14"/>
        <v>0</v>
      </c>
      <c r="H154" s="175">
        <f t="shared" si="14"/>
        <v>0</v>
      </c>
    </row>
    <row r="155" spans="1:8" s="139" customFormat="1" ht="28.5" customHeight="1">
      <c r="A155" s="28" t="s">
        <v>231</v>
      </c>
      <c r="B155" s="37" t="s">
        <v>155</v>
      </c>
      <c r="C155" s="24" t="s">
        <v>362</v>
      </c>
      <c r="D155" s="24" t="s">
        <v>358</v>
      </c>
      <c r="E155" s="48" t="s">
        <v>325</v>
      </c>
      <c r="F155" s="29" t="s">
        <v>232</v>
      </c>
      <c r="G155" s="175">
        <f t="shared" si="14"/>
        <v>0</v>
      </c>
      <c r="H155" s="175">
        <f t="shared" si="14"/>
        <v>0</v>
      </c>
    </row>
    <row r="156" spans="1:8" s="139" customFormat="1" ht="30" customHeight="1">
      <c r="A156" s="125" t="s">
        <v>233</v>
      </c>
      <c r="B156" s="37" t="s">
        <v>155</v>
      </c>
      <c r="C156" s="24" t="s">
        <v>362</v>
      </c>
      <c r="D156" s="24" t="s">
        <v>358</v>
      </c>
      <c r="E156" s="48" t="s">
        <v>325</v>
      </c>
      <c r="F156" s="29" t="s">
        <v>194</v>
      </c>
      <c r="G156" s="175">
        <f t="shared" si="14"/>
        <v>0</v>
      </c>
      <c r="H156" s="175">
        <f t="shared" si="14"/>
        <v>0</v>
      </c>
    </row>
    <row r="157" spans="1:8" ht="29.25" customHeight="1">
      <c r="A157" s="26" t="s">
        <v>452</v>
      </c>
      <c r="B157" s="37" t="s">
        <v>155</v>
      </c>
      <c r="C157" s="24" t="s">
        <v>362</v>
      </c>
      <c r="D157" s="24" t="s">
        <v>358</v>
      </c>
      <c r="E157" s="48" t="s">
        <v>325</v>
      </c>
      <c r="F157" s="24" t="s">
        <v>376</v>
      </c>
      <c r="G157" s="171">
        <f>'расх 2023-2024'!G157</f>
        <v>0</v>
      </c>
      <c r="H157" s="171">
        <f>'расх 2023-2024'!H157</f>
        <v>0</v>
      </c>
    </row>
    <row r="158" spans="1:8" s="68" customFormat="1" ht="15" customHeight="1">
      <c r="A158" s="54" t="s">
        <v>356</v>
      </c>
      <c r="B158" s="36" t="s">
        <v>155</v>
      </c>
      <c r="C158" s="34" t="s">
        <v>362</v>
      </c>
      <c r="D158" s="34" t="s">
        <v>360</v>
      </c>
      <c r="E158" s="148"/>
      <c r="F158" s="34"/>
      <c r="G158" s="349">
        <f>G159+G168+G174+G164</f>
        <v>9787.57</v>
      </c>
      <c r="H158" s="349">
        <f>H159+H168+H174+H164</f>
        <v>8960.609999999999</v>
      </c>
    </row>
    <row r="159" spans="1:8" s="185" customFormat="1" ht="30" customHeight="1">
      <c r="A159" s="64" t="s">
        <v>157</v>
      </c>
      <c r="B159" s="58" t="s">
        <v>155</v>
      </c>
      <c r="C159" s="50" t="s">
        <v>362</v>
      </c>
      <c r="D159" s="50" t="s">
        <v>360</v>
      </c>
      <c r="E159" s="74" t="s">
        <v>248</v>
      </c>
      <c r="F159" s="69"/>
      <c r="G159" s="347">
        <f aca="true" t="shared" si="15" ref="G159:H162">G160</f>
        <v>2209.5</v>
      </c>
      <c r="H159" s="347">
        <f t="shared" si="15"/>
        <v>2209.5</v>
      </c>
    </row>
    <row r="160" spans="1:8" s="139" customFormat="1" ht="30" customHeight="1">
      <c r="A160" s="323" t="s">
        <v>158</v>
      </c>
      <c r="B160" s="37" t="s">
        <v>155</v>
      </c>
      <c r="C160" s="45" t="s">
        <v>362</v>
      </c>
      <c r="D160" s="45" t="s">
        <v>360</v>
      </c>
      <c r="E160" s="51" t="s">
        <v>249</v>
      </c>
      <c r="F160" s="62"/>
      <c r="G160" s="351">
        <f t="shared" si="15"/>
        <v>2209.5</v>
      </c>
      <c r="H160" s="351">
        <f t="shared" si="15"/>
        <v>2209.5</v>
      </c>
    </row>
    <row r="161" spans="1:8" s="160" customFormat="1" ht="30" customHeight="1">
      <c r="A161" s="28" t="s">
        <v>159</v>
      </c>
      <c r="B161" s="37" t="s">
        <v>155</v>
      </c>
      <c r="C161" s="29" t="s">
        <v>362</v>
      </c>
      <c r="D161" s="29" t="s">
        <v>360</v>
      </c>
      <c r="E161" s="71" t="s">
        <v>603</v>
      </c>
      <c r="F161" s="40" t="s">
        <v>232</v>
      </c>
      <c r="G161" s="348">
        <f t="shared" si="15"/>
        <v>2209.5</v>
      </c>
      <c r="H161" s="348">
        <f t="shared" si="15"/>
        <v>2209.5</v>
      </c>
    </row>
    <row r="162" spans="1:8" s="160" customFormat="1" ht="30" customHeight="1">
      <c r="A162" s="28" t="s">
        <v>231</v>
      </c>
      <c r="B162" s="37" t="s">
        <v>155</v>
      </c>
      <c r="C162" s="29" t="s">
        <v>362</v>
      </c>
      <c r="D162" s="29" t="s">
        <v>360</v>
      </c>
      <c r="E162" s="71" t="s">
        <v>603</v>
      </c>
      <c r="F162" s="29" t="s">
        <v>194</v>
      </c>
      <c r="G162" s="348">
        <f t="shared" si="15"/>
        <v>2209.5</v>
      </c>
      <c r="H162" s="348">
        <f t="shared" si="15"/>
        <v>2209.5</v>
      </c>
    </row>
    <row r="163" spans="1:8" s="160" customFormat="1" ht="30" customHeight="1">
      <c r="A163" s="28" t="s">
        <v>231</v>
      </c>
      <c r="B163" s="60" t="s">
        <v>155</v>
      </c>
      <c r="C163" s="29" t="s">
        <v>362</v>
      </c>
      <c r="D163" s="29" t="s">
        <v>360</v>
      </c>
      <c r="E163" s="71" t="s">
        <v>603</v>
      </c>
      <c r="F163" s="29" t="s">
        <v>376</v>
      </c>
      <c r="G163" s="396">
        <f>'расх 2023-2024'!G163</f>
        <v>2209.5</v>
      </c>
      <c r="H163" s="396">
        <f>'расх 2023-2024'!H163</f>
        <v>2209.5</v>
      </c>
    </row>
    <row r="164" spans="1:8" s="160" customFormat="1" ht="30" customHeight="1">
      <c r="A164" s="64" t="s">
        <v>632</v>
      </c>
      <c r="B164" s="60"/>
      <c r="C164" s="50" t="s">
        <v>362</v>
      </c>
      <c r="D164" s="50" t="s">
        <v>360</v>
      </c>
      <c r="E164" s="74" t="s">
        <v>634</v>
      </c>
      <c r="F164" s="29"/>
      <c r="G164" s="397">
        <f aca="true" t="shared" si="16" ref="G164:H166">G165</f>
        <v>0</v>
      </c>
      <c r="H164" s="397">
        <f t="shared" si="16"/>
        <v>0</v>
      </c>
    </row>
    <row r="165" spans="1:8" s="160" customFormat="1" ht="30" customHeight="1">
      <c r="A165" s="26" t="s">
        <v>633</v>
      </c>
      <c r="B165" s="60"/>
      <c r="C165" s="29" t="s">
        <v>362</v>
      </c>
      <c r="D165" s="29" t="s">
        <v>360</v>
      </c>
      <c r="E165" s="71" t="s">
        <v>635</v>
      </c>
      <c r="F165" s="29" t="s">
        <v>232</v>
      </c>
      <c r="G165" s="396">
        <f t="shared" si="16"/>
        <v>0</v>
      </c>
      <c r="H165" s="396">
        <f t="shared" si="16"/>
        <v>0</v>
      </c>
    </row>
    <row r="166" spans="1:8" s="160" customFormat="1" ht="30" customHeight="1">
      <c r="A166" s="28" t="s">
        <v>231</v>
      </c>
      <c r="B166" s="60"/>
      <c r="C166" s="29" t="s">
        <v>362</v>
      </c>
      <c r="D166" s="29" t="s">
        <v>360</v>
      </c>
      <c r="E166" s="71" t="s">
        <v>635</v>
      </c>
      <c r="F166" s="29" t="s">
        <v>194</v>
      </c>
      <c r="G166" s="396">
        <f t="shared" si="16"/>
        <v>0</v>
      </c>
      <c r="H166" s="396">
        <f t="shared" si="16"/>
        <v>0</v>
      </c>
    </row>
    <row r="167" spans="1:8" s="160" customFormat="1" ht="30" customHeight="1">
      <c r="A167" s="26" t="s">
        <v>452</v>
      </c>
      <c r="B167" s="60"/>
      <c r="C167" s="29" t="s">
        <v>362</v>
      </c>
      <c r="D167" s="29" t="s">
        <v>360</v>
      </c>
      <c r="E167" s="71" t="s">
        <v>635</v>
      </c>
      <c r="F167" s="29" t="s">
        <v>376</v>
      </c>
      <c r="G167" s="396">
        <f>'расх 2023-2024'!G168</f>
        <v>0</v>
      </c>
      <c r="H167" s="396">
        <f>'расх 2023-2024'!H168</f>
        <v>0</v>
      </c>
    </row>
    <row r="168" spans="1:8" s="160" customFormat="1" ht="22.5" customHeight="1">
      <c r="A168" s="64" t="s">
        <v>596</v>
      </c>
      <c r="B168" s="60"/>
      <c r="C168" s="50" t="s">
        <v>362</v>
      </c>
      <c r="D168" s="50" t="s">
        <v>360</v>
      </c>
      <c r="E168" s="74" t="s">
        <v>130</v>
      </c>
      <c r="F168" s="29"/>
      <c r="G168" s="397">
        <f>'расх 2023-2024'!G169</f>
        <v>6948.7699999999995</v>
      </c>
      <c r="H168" s="397">
        <f>'расх 2023-2024'!H169</f>
        <v>6021.8099999999995</v>
      </c>
    </row>
    <row r="169" spans="1:8" s="160" customFormat="1" ht="22.5" customHeight="1">
      <c r="A169" s="28" t="s">
        <v>604</v>
      </c>
      <c r="B169" s="60"/>
      <c r="C169" s="29" t="s">
        <v>362</v>
      </c>
      <c r="D169" s="29" t="s">
        <v>360</v>
      </c>
      <c r="E169" s="71" t="s">
        <v>606</v>
      </c>
      <c r="F169" s="29" t="s">
        <v>395</v>
      </c>
      <c r="G169" s="396">
        <f>'расх 2023-2024'!G170</f>
        <v>5298.32</v>
      </c>
      <c r="H169" s="396">
        <f>'расх 2023-2024'!H170</f>
        <v>4367.21</v>
      </c>
    </row>
    <row r="170" spans="1:8" s="160" customFormat="1" ht="22.5" customHeight="1">
      <c r="A170" s="28" t="s">
        <v>605</v>
      </c>
      <c r="B170" s="60"/>
      <c r="C170" s="29" t="s">
        <v>362</v>
      </c>
      <c r="D170" s="29" t="s">
        <v>360</v>
      </c>
      <c r="E170" s="71" t="s">
        <v>606</v>
      </c>
      <c r="F170" s="29" t="s">
        <v>186</v>
      </c>
      <c r="G170" s="396">
        <f>'расх 2023-2024'!G171</f>
        <v>1650.4499999999998</v>
      </c>
      <c r="H170" s="396">
        <f>'расх 2023-2024'!H171</f>
        <v>1654.6</v>
      </c>
    </row>
    <row r="171" spans="1:8" s="160" customFormat="1" ht="20.25" customHeight="1">
      <c r="A171" s="26" t="s">
        <v>597</v>
      </c>
      <c r="B171" s="60"/>
      <c r="C171" s="29" t="s">
        <v>362</v>
      </c>
      <c r="D171" s="29" t="s">
        <v>360</v>
      </c>
      <c r="E171" s="71" t="s">
        <v>598</v>
      </c>
      <c r="F171" s="29" t="s">
        <v>232</v>
      </c>
      <c r="G171" s="396">
        <f>G172</f>
        <v>0</v>
      </c>
      <c r="H171" s="396">
        <f>H172</f>
        <v>0</v>
      </c>
    </row>
    <row r="172" spans="1:8" s="160" customFormat="1" ht="30" customHeight="1">
      <c r="A172" s="28" t="s">
        <v>231</v>
      </c>
      <c r="B172" s="60"/>
      <c r="C172" s="29" t="s">
        <v>362</v>
      </c>
      <c r="D172" s="29" t="s">
        <v>360</v>
      </c>
      <c r="E172" s="71" t="s">
        <v>598</v>
      </c>
      <c r="F172" s="29" t="s">
        <v>194</v>
      </c>
      <c r="G172" s="396">
        <f>G173</f>
        <v>0</v>
      </c>
      <c r="H172" s="396">
        <f>H173</f>
        <v>0</v>
      </c>
    </row>
    <row r="173" spans="1:8" s="160" customFormat="1" ht="30" customHeight="1">
      <c r="A173" s="26" t="s">
        <v>452</v>
      </c>
      <c r="B173" s="60"/>
      <c r="C173" s="29" t="s">
        <v>362</v>
      </c>
      <c r="D173" s="29" t="s">
        <v>360</v>
      </c>
      <c r="E173" s="71" t="s">
        <v>598</v>
      </c>
      <c r="F173" s="29" t="s">
        <v>376</v>
      </c>
      <c r="G173" s="396">
        <f>'расх 2023-2024'!G175</f>
        <v>0</v>
      </c>
      <c r="H173" s="396">
        <f>'расх 2023-2024'!H175</f>
        <v>0</v>
      </c>
    </row>
    <row r="174" spans="1:8" s="185" customFormat="1" ht="30" customHeight="1">
      <c r="A174" s="64" t="s">
        <v>206</v>
      </c>
      <c r="B174" s="58" t="s">
        <v>155</v>
      </c>
      <c r="C174" s="50" t="s">
        <v>362</v>
      </c>
      <c r="D174" s="50" t="s">
        <v>360</v>
      </c>
      <c r="E174" s="74" t="s">
        <v>118</v>
      </c>
      <c r="F174" s="50"/>
      <c r="G174" s="347">
        <f>G175+G187+G191+G179</f>
        <v>629.3</v>
      </c>
      <c r="H174" s="347">
        <f>H175+H187+H191+H179</f>
        <v>729.3</v>
      </c>
    </row>
    <row r="175" spans="1:8" s="139" customFormat="1" ht="14.25" customHeight="1">
      <c r="A175" s="16" t="s">
        <v>283</v>
      </c>
      <c r="B175" s="44" t="s">
        <v>155</v>
      </c>
      <c r="C175" s="45" t="s">
        <v>362</v>
      </c>
      <c r="D175" s="45" t="s">
        <v>360</v>
      </c>
      <c r="E175" s="51" t="s">
        <v>124</v>
      </c>
      <c r="F175" s="62"/>
      <c r="G175" s="324">
        <f aca="true" t="shared" si="17" ref="G175:H177">G176</f>
        <v>629.3</v>
      </c>
      <c r="H175" s="324">
        <f t="shared" si="17"/>
        <v>629.3</v>
      </c>
    </row>
    <row r="176" spans="1:8" s="139" customFormat="1" ht="27" customHeight="1">
      <c r="A176" s="28" t="s">
        <v>231</v>
      </c>
      <c r="B176" s="37" t="s">
        <v>155</v>
      </c>
      <c r="C176" s="24" t="s">
        <v>362</v>
      </c>
      <c r="D176" s="24" t="s">
        <v>360</v>
      </c>
      <c r="E176" s="48" t="s">
        <v>124</v>
      </c>
      <c r="F176" s="40" t="s">
        <v>232</v>
      </c>
      <c r="G176" s="324">
        <f t="shared" si="17"/>
        <v>629.3</v>
      </c>
      <c r="H176" s="324">
        <f t="shared" si="17"/>
        <v>629.3</v>
      </c>
    </row>
    <row r="177" spans="1:8" s="139" customFormat="1" ht="27" customHeight="1">
      <c r="A177" s="125" t="s">
        <v>233</v>
      </c>
      <c r="B177" s="37" t="s">
        <v>155</v>
      </c>
      <c r="C177" s="24" t="s">
        <v>362</v>
      </c>
      <c r="D177" s="24" t="s">
        <v>360</v>
      </c>
      <c r="E177" s="48" t="s">
        <v>124</v>
      </c>
      <c r="F177" s="40" t="s">
        <v>194</v>
      </c>
      <c r="G177" s="324">
        <f t="shared" si="17"/>
        <v>629.3</v>
      </c>
      <c r="H177" s="324">
        <f t="shared" si="17"/>
        <v>629.3</v>
      </c>
    </row>
    <row r="178" spans="1:8" ht="27" customHeight="1">
      <c r="A178" s="26" t="s">
        <v>452</v>
      </c>
      <c r="B178" s="37" t="s">
        <v>155</v>
      </c>
      <c r="C178" s="24" t="s">
        <v>362</v>
      </c>
      <c r="D178" s="24" t="s">
        <v>360</v>
      </c>
      <c r="E178" s="48" t="s">
        <v>124</v>
      </c>
      <c r="F178" s="25" t="s">
        <v>708</v>
      </c>
      <c r="G178" s="396">
        <f>'расх 2023-2024'!G181</f>
        <v>629.3</v>
      </c>
      <c r="H178" s="396">
        <f>'расх 2023-2024'!H181</f>
        <v>629.3</v>
      </c>
    </row>
    <row r="179" spans="1:8" s="139" customFormat="1" ht="26.25" customHeight="1" hidden="1">
      <c r="A179" s="184" t="s">
        <v>284</v>
      </c>
      <c r="B179" s="37" t="s">
        <v>155</v>
      </c>
      <c r="C179" s="45" t="s">
        <v>362</v>
      </c>
      <c r="D179" s="45" t="s">
        <v>360</v>
      </c>
      <c r="E179" s="51" t="s">
        <v>125</v>
      </c>
      <c r="F179" s="62"/>
      <c r="G179" s="324">
        <f aca="true" t="shared" si="18" ref="G179:H181">G180</f>
        <v>0</v>
      </c>
      <c r="H179" s="324">
        <f t="shared" si="18"/>
        <v>0</v>
      </c>
    </row>
    <row r="180" spans="1:8" s="139" customFormat="1" ht="26.25" customHeight="1" hidden="1">
      <c r="A180" s="28" t="s">
        <v>231</v>
      </c>
      <c r="B180" s="37" t="s">
        <v>155</v>
      </c>
      <c r="C180" s="24" t="s">
        <v>362</v>
      </c>
      <c r="D180" s="24" t="s">
        <v>360</v>
      </c>
      <c r="E180" s="48" t="s">
        <v>125</v>
      </c>
      <c r="F180" s="40" t="s">
        <v>232</v>
      </c>
      <c r="G180" s="324">
        <f t="shared" si="18"/>
        <v>0</v>
      </c>
      <c r="H180" s="324">
        <f t="shared" si="18"/>
        <v>0</v>
      </c>
    </row>
    <row r="181" spans="1:8" s="139" customFormat="1" ht="26.25" customHeight="1" hidden="1">
      <c r="A181" s="125" t="s">
        <v>233</v>
      </c>
      <c r="B181" s="37" t="s">
        <v>155</v>
      </c>
      <c r="C181" s="24" t="s">
        <v>362</v>
      </c>
      <c r="D181" s="24" t="s">
        <v>360</v>
      </c>
      <c r="E181" s="48" t="s">
        <v>125</v>
      </c>
      <c r="F181" s="40" t="s">
        <v>194</v>
      </c>
      <c r="G181" s="324">
        <f t="shared" si="18"/>
        <v>0</v>
      </c>
      <c r="H181" s="324">
        <f t="shared" si="18"/>
        <v>0</v>
      </c>
    </row>
    <row r="182" spans="1:8" ht="27" customHeight="1" hidden="1">
      <c r="A182" s="26" t="s">
        <v>452</v>
      </c>
      <c r="B182" s="37" t="s">
        <v>155</v>
      </c>
      <c r="C182" s="24" t="s">
        <v>362</v>
      </c>
      <c r="D182" s="24" t="s">
        <v>360</v>
      </c>
      <c r="E182" s="48" t="s">
        <v>125</v>
      </c>
      <c r="F182" s="25" t="s">
        <v>376</v>
      </c>
      <c r="G182" s="396">
        <f>'расх 2023-2024'!G185</f>
        <v>0</v>
      </c>
      <c r="H182" s="396">
        <f>'расх 2023-2024'!H185</f>
        <v>0</v>
      </c>
    </row>
    <row r="183" spans="1:8" s="139" customFormat="1" ht="15.75" customHeight="1" hidden="1">
      <c r="A183" s="16" t="s">
        <v>285</v>
      </c>
      <c r="B183" s="37" t="s">
        <v>155</v>
      </c>
      <c r="C183" s="45" t="s">
        <v>362</v>
      </c>
      <c r="D183" s="45" t="s">
        <v>360</v>
      </c>
      <c r="E183" s="51" t="s">
        <v>126</v>
      </c>
      <c r="F183" s="62"/>
      <c r="G183" s="324">
        <f aca="true" t="shared" si="19" ref="G183:H185">G184</f>
        <v>0</v>
      </c>
      <c r="H183" s="324">
        <f t="shared" si="19"/>
        <v>0</v>
      </c>
    </row>
    <row r="184" spans="1:8" s="139" customFormat="1" ht="28.5" customHeight="1" hidden="1">
      <c r="A184" s="28" t="s">
        <v>231</v>
      </c>
      <c r="B184" s="37" t="s">
        <v>155</v>
      </c>
      <c r="C184" s="24" t="s">
        <v>362</v>
      </c>
      <c r="D184" s="24" t="s">
        <v>360</v>
      </c>
      <c r="E184" s="48" t="s">
        <v>126</v>
      </c>
      <c r="F184" s="40" t="s">
        <v>232</v>
      </c>
      <c r="G184" s="324">
        <f t="shared" si="19"/>
        <v>0</v>
      </c>
      <c r="H184" s="324">
        <f t="shared" si="19"/>
        <v>0</v>
      </c>
    </row>
    <row r="185" spans="1:8" s="139" customFormat="1" ht="27" customHeight="1" hidden="1">
      <c r="A185" s="125" t="s">
        <v>233</v>
      </c>
      <c r="B185" s="37" t="s">
        <v>155</v>
      </c>
      <c r="C185" s="24" t="s">
        <v>362</v>
      </c>
      <c r="D185" s="24" t="s">
        <v>360</v>
      </c>
      <c r="E185" s="48" t="s">
        <v>126</v>
      </c>
      <c r="F185" s="40" t="s">
        <v>194</v>
      </c>
      <c r="G185" s="324">
        <f t="shared" si="19"/>
        <v>0</v>
      </c>
      <c r="H185" s="324">
        <f t="shared" si="19"/>
        <v>0</v>
      </c>
    </row>
    <row r="186" spans="1:8" ht="26.25" customHeight="1" hidden="1">
      <c r="A186" s="26" t="s">
        <v>452</v>
      </c>
      <c r="B186" s="37" t="s">
        <v>155</v>
      </c>
      <c r="C186" s="24" t="s">
        <v>362</v>
      </c>
      <c r="D186" s="24" t="s">
        <v>360</v>
      </c>
      <c r="E186" s="48" t="s">
        <v>126</v>
      </c>
      <c r="F186" s="25" t="s">
        <v>376</v>
      </c>
      <c r="G186" s="396">
        <f>'расх 2023-2024'!G189</f>
        <v>0</v>
      </c>
      <c r="H186" s="396">
        <f>'расх 2023-2024'!H189</f>
        <v>0</v>
      </c>
    </row>
    <row r="187" spans="1:8" s="139" customFormat="1" ht="15" customHeight="1">
      <c r="A187" s="46" t="s">
        <v>392</v>
      </c>
      <c r="B187" s="44" t="s">
        <v>155</v>
      </c>
      <c r="C187" s="45" t="s">
        <v>362</v>
      </c>
      <c r="D187" s="45" t="s">
        <v>360</v>
      </c>
      <c r="E187" s="51" t="s">
        <v>127</v>
      </c>
      <c r="F187" s="62"/>
      <c r="G187" s="324">
        <f aca="true" t="shared" si="20" ref="G187:H189">G188</f>
        <v>0</v>
      </c>
      <c r="H187" s="324">
        <f t="shared" si="20"/>
        <v>0</v>
      </c>
    </row>
    <row r="188" spans="1:8" s="139" customFormat="1" ht="28.5" customHeight="1">
      <c r="A188" s="28" t="s">
        <v>231</v>
      </c>
      <c r="B188" s="37" t="s">
        <v>155</v>
      </c>
      <c r="C188" s="29" t="s">
        <v>362</v>
      </c>
      <c r="D188" s="29" t="s">
        <v>360</v>
      </c>
      <c r="E188" s="71" t="s">
        <v>127</v>
      </c>
      <c r="F188" s="40" t="s">
        <v>232</v>
      </c>
      <c r="G188" s="324">
        <f t="shared" si="20"/>
        <v>0</v>
      </c>
      <c r="H188" s="324">
        <f t="shared" si="20"/>
        <v>0</v>
      </c>
    </row>
    <row r="189" spans="1:8" s="139" customFormat="1" ht="30" customHeight="1">
      <c r="A189" s="125" t="s">
        <v>233</v>
      </c>
      <c r="B189" s="37" t="s">
        <v>155</v>
      </c>
      <c r="C189" s="29" t="s">
        <v>362</v>
      </c>
      <c r="D189" s="29" t="s">
        <v>360</v>
      </c>
      <c r="E189" s="71" t="s">
        <v>127</v>
      </c>
      <c r="F189" s="40" t="s">
        <v>194</v>
      </c>
      <c r="G189" s="324">
        <f t="shared" si="20"/>
        <v>0</v>
      </c>
      <c r="H189" s="324">
        <f t="shared" si="20"/>
        <v>0</v>
      </c>
    </row>
    <row r="190" spans="1:8" ht="27" customHeight="1">
      <c r="A190" s="26" t="s">
        <v>452</v>
      </c>
      <c r="B190" s="37" t="s">
        <v>155</v>
      </c>
      <c r="C190" s="24" t="s">
        <v>362</v>
      </c>
      <c r="D190" s="24" t="s">
        <v>360</v>
      </c>
      <c r="E190" s="71" t="s">
        <v>127</v>
      </c>
      <c r="F190" s="25" t="s">
        <v>376</v>
      </c>
      <c r="G190" s="396">
        <f>'расх 2023-2024'!G193</f>
        <v>0</v>
      </c>
      <c r="H190" s="396">
        <f>'расх 2023-2024'!H193</f>
        <v>0</v>
      </c>
    </row>
    <row r="191" spans="1:8" s="139" customFormat="1" ht="27.75" customHeight="1">
      <c r="A191" s="46" t="s">
        <v>286</v>
      </c>
      <c r="B191" s="44" t="s">
        <v>155</v>
      </c>
      <c r="C191" s="45" t="s">
        <v>362</v>
      </c>
      <c r="D191" s="45" t="s">
        <v>360</v>
      </c>
      <c r="E191" s="51" t="s">
        <v>128</v>
      </c>
      <c r="F191" s="62"/>
      <c r="G191" s="367">
        <f aca="true" t="shared" si="21" ref="G191:H193">G192</f>
        <v>0</v>
      </c>
      <c r="H191" s="367">
        <f t="shared" si="21"/>
        <v>100</v>
      </c>
    </row>
    <row r="192" spans="1:8" ht="27.75" customHeight="1">
      <c r="A192" s="28" t="s">
        <v>231</v>
      </c>
      <c r="B192" s="37" t="s">
        <v>155</v>
      </c>
      <c r="C192" s="24" t="s">
        <v>362</v>
      </c>
      <c r="D192" s="24" t="s">
        <v>360</v>
      </c>
      <c r="E192" s="48" t="s">
        <v>128</v>
      </c>
      <c r="F192" s="40" t="s">
        <v>232</v>
      </c>
      <c r="G192" s="365">
        <f t="shared" si="21"/>
        <v>0</v>
      </c>
      <c r="H192" s="365">
        <f t="shared" si="21"/>
        <v>100</v>
      </c>
    </row>
    <row r="193" spans="1:8" ht="27.75" customHeight="1">
      <c r="A193" s="125" t="s">
        <v>233</v>
      </c>
      <c r="B193" s="37" t="s">
        <v>155</v>
      </c>
      <c r="C193" s="24" t="s">
        <v>362</v>
      </c>
      <c r="D193" s="24" t="s">
        <v>360</v>
      </c>
      <c r="E193" s="48" t="s">
        <v>128</v>
      </c>
      <c r="F193" s="40" t="s">
        <v>194</v>
      </c>
      <c r="G193" s="365">
        <f>G194</f>
        <v>0</v>
      </c>
      <c r="H193" s="365">
        <f t="shared" si="21"/>
        <v>100</v>
      </c>
    </row>
    <row r="194" spans="1:8" ht="27" customHeight="1">
      <c r="A194" s="26" t="s">
        <v>452</v>
      </c>
      <c r="B194" s="37" t="s">
        <v>155</v>
      </c>
      <c r="C194" s="24" t="s">
        <v>362</v>
      </c>
      <c r="D194" s="24" t="s">
        <v>360</v>
      </c>
      <c r="E194" s="48" t="s">
        <v>128</v>
      </c>
      <c r="F194" s="25" t="s">
        <v>376</v>
      </c>
      <c r="G194" s="387">
        <f>'расх 2023-2024'!G197</f>
        <v>0</v>
      </c>
      <c r="H194" s="387">
        <f>'расх 2023-2024'!H197</f>
        <v>100</v>
      </c>
    </row>
    <row r="195" spans="1:8" s="195" customFormat="1" ht="15" customHeight="1">
      <c r="A195" s="186" t="s">
        <v>393</v>
      </c>
      <c r="B195" s="36" t="s">
        <v>155</v>
      </c>
      <c r="C195" s="201" t="s">
        <v>363</v>
      </c>
      <c r="D195" s="201"/>
      <c r="E195" s="48"/>
      <c r="F195" s="193"/>
      <c r="G195" s="375">
        <f>G196</f>
        <v>8393.3</v>
      </c>
      <c r="H195" s="375">
        <f>H196</f>
        <v>7430.5599999999995</v>
      </c>
    </row>
    <row r="196" spans="1:8" s="68" customFormat="1" ht="15" customHeight="1">
      <c r="A196" s="190" t="s">
        <v>394</v>
      </c>
      <c r="B196" s="36" t="s">
        <v>155</v>
      </c>
      <c r="C196" s="34" t="s">
        <v>363</v>
      </c>
      <c r="D196" s="34" t="s">
        <v>357</v>
      </c>
      <c r="E196" s="148"/>
      <c r="F196" s="101"/>
      <c r="G196" s="336">
        <f>G197+G233</f>
        <v>8393.3</v>
      </c>
      <c r="H196" s="336">
        <f>H197+H233</f>
        <v>7430.5599999999995</v>
      </c>
    </row>
    <row r="197" spans="1:8" s="185" customFormat="1" ht="39.75" customHeight="1">
      <c r="A197" s="64" t="s">
        <v>163</v>
      </c>
      <c r="B197" s="58" t="s">
        <v>155</v>
      </c>
      <c r="C197" s="50" t="s">
        <v>363</v>
      </c>
      <c r="D197" s="50" t="s">
        <v>357</v>
      </c>
      <c r="E197" s="74" t="s">
        <v>60</v>
      </c>
      <c r="F197" s="69"/>
      <c r="G197" s="366">
        <f>G198+G214+G226</f>
        <v>8393.3</v>
      </c>
      <c r="H197" s="366">
        <f>H198+H214+H226</f>
        <v>7430.5599999999995</v>
      </c>
    </row>
    <row r="198" spans="1:8" s="139" customFormat="1" ht="15.75" customHeight="1">
      <c r="A198" s="46" t="s">
        <v>164</v>
      </c>
      <c r="B198" s="37" t="s">
        <v>155</v>
      </c>
      <c r="C198" s="45" t="s">
        <v>363</v>
      </c>
      <c r="D198" s="45" t="s">
        <v>357</v>
      </c>
      <c r="E198" s="51" t="s">
        <v>171</v>
      </c>
      <c r="F198" s="62"/>
      <c r="G198" s="367">
        <f>G199+G205</f>
        <v>6075.121999999999</v>
      </c>
      <c r="H198" s="367">
        <f>H199+H205</f>
        <v>5512.382</v>
      </c>
    </row>
    <row r="199" spans="1:8" s="139" customFormat="1" ht="27" customHeight="1">
      <c r="A199" s="46" t="s">
        <v>165</v>
      </c>
      <c r="B199" s="37" t="s">
        <v>155</v>
      </c>
      <c r="C199" s="45" t="s">
        <v>363</v>
      </c>
      <c r="D199" s="45" t="s">
        <v>357</v>
      </c>
      <c r="E199" s="51" t="s">
        <v>253</v>
      </c>
      <c r="F199" s="62"/>
      <c r="G199" s="138">
        <f>G200</f>
        <v>4738.7</v>
      </c>
      <c r="H199" s="138">
        <f>H200</f>
        <v>4138.7</v>
      </c>
    </row>
    <row r="200" spans="1:8" ht="42" customHeight="1">
      <c r="A200" s="59" t="s">
        <v>227</v>
      </c>
      <c r="B200" s="37" t="s">
        <v>155</v>
      </c>
      <c r="C200" s="29" t="s">
        <v>363</v>
      </c>
      <c r="D200" s="29" t="s">
        <v>357</v>
      </c>
      <c r="E200" s="71" t="s">
        <v>253</v>
      </c>
      <c r="F200" s="25" t="s">
        <v>535</v>
      </c>
      <c r="G200" s="144">
        <f>G201</f>
        <v>4738.7</v>
      </c>
      <c r="H200" s="144">
        <f>H201</f>
        <v>4138.7</v>
      </c>
    </row>
    <row r="201" spans="1:8" ht="16.5" customHeight="1">
      <c r="A201" s="26" t="s">
        <v>288</v>
      </c>
      <c r="B201" s="37" t="s">
        <v>155</v>
      </c>
      <c r="C201" s="24" t="s">
        <v>363</v>
      </c>
      <c r="D201" s="24" t="s">
        <v>357</v>
      </c>
      <c r="E201" s="48" t="s">
        <v>253</v>
      </c>
      <c r="F201" s="40" t="s">
        <v>423</v>
      </c>
      <c r="G201" s="144">
        <f>G202+G203+G204</f>
        <v>4738.7</v>
      </c>
      <c r="H201" s="144">
        <f>H202+H203+H204</f>
        <v>4138.7</v>
      </c>
    </row>
    <row r="202" spans="1:8" ht="15.75">
      <c r="A202" s="26" t="s">
        <v>267</v>
      </c>
      <c r="B202" s="37" t="s">
        <v>155</v>
      </c>
      <c r="C202" s="24" t="s">
        <v>363</v>
      </c>
      <c r="D202" s="24" t="s">
        <v>357</v>
      </c>
      <c r="E202" s="48" t="s">
        <v>253</v>
      </c>
      <c r="F202" s="24" t="s">
        <v>395</v>
      </c>
      <c r="G202" s="171">
        <f>'расх 2023-2024'!G205</f>
        <v>3639.6</v>
      </c>
      <c r="H202" s="171">
        <f>'расх 2023-2024'!H205</f>
        <v>3039.6</v>
      </c>
    </row>
    <row r="203" spans="1:8" ht="28.5" customHeight="1">
      <c r="A203" s="26" t="s">
        <v>268</v>
      </c>
      <c r="B203" s="37" t="s">
        <v>155</v>
      </c>
      <c r="C203" s="24" t="s">
        <v>363</v>
      </c>
      <c r="D203" s="24" t="s">
        <v>357</v>
      </c>
      <c r="E203" s="48" t="s">
        <v>253</v>
      </c>
      <c r="F203" s="24" t="s">
        <v>396</v>
      </c>
      <c r="G203" s="171">
        <f>'расх 2023-2024'!G206</f>
        <v>0</v>
      </c>
      <c r="H203" s="171">
        <f>'расх 2023-2024'!H206</f>
        <v>0</v>
      </c>
    </row>
    <row r="204" spans="1:8" ht="28.5" customHeight="1">
      <c r="A204" s="26" t="s">
        <v>269</v>
      </c>
      <c r="B204" s="37" t="s">
        <v>155</v>
      </c>
      <c r="C204" s="24" t="s">
        <v>363</v>
      </c>
      <c r="D204" s="24" t="s">
        <v>357</v>
      </c>
      <c r="E204" s="48" t="s">
        <v>253</v>
      </c>
      <c r="F204" s="24" t="s">
        <v>186</v>
      </c>
      <c r="G204" s="171">
        <f>'расх 2023-2024'!G207</f>
        <v>1099.1</v>
      </c>
      <c r="H204" s="171">
        <f>'расх 2023-2024'!H207</f>
        <v>1099.1</v>
      </c>
    </row>
    <row r="205" spans="1:8" ht="29.25" customHeight="1">
      <c r="A205" s="26" t="s">
        <v>166</v>
      </c>
      <c r="B205" s="37" t="s">
        <v>155</v>
      </c>
      <c r="C205" s="24" t="s">
        <v>363</v>
      </c>
      <c r="D205" s="24" t="s">
        <v>357</v>
      </c>
      <c r="E205" s="48" t="s">
        <v>254</v>
      </c>
      <c r="F205" s="24"/>
      <c r="G205" s="144">
        <f>G206+G211</f>
        <v>1336.422</v>
      </c>
      <c r="H205" s="144">
        <f>H206+H211</f>
        <v>1373.682</v>
      </c>
    </row>
    <row r="206" spans="1:8" ht="29.25" customHeight="1">
      <c r="A206" s="28" t="s">
        <v>231</v>
      </c>
      <c r="B206" s="37" t="s">
        <v>155</v>
      </c>
      <c r="C206" s="24" t="s">
        <v>363</v>
      </c>
      <c r="D206" s="24" t="s">
        <v>357</v>
      </c>
      <c r="E206" s="48" t="s">
        <v>254</v>
      </c>
      <c r="F206" s="24" t="s">
        <v>232</v>
      </c>
      <c r="G206" s="144">
        <f>G207</f>
        <v>1336.422</v>
      </c>
      <c r="H206" s="144">
        <f>H207</f>
        <v>1373.682</v>
      </c>
    </row>
    <row r="207" spans="1:8" ht="29.25" customHeight="1">
      <c r="A207" s="125" t="s">
        <v>233</v>
      </c>
      <c r="B207" s="37" t="s">
        <v>155</v>
      </c>
      <c r="C207" s="24" t="s">
        <v>363</v>
      </c>
      <c r="D207" s="24" t="s">
        <v>357</v>
      </c>
      <c r="E207" s="48" t="s">
        <v>254</v>
      </c>
      <c r="F207" s="24" t="s">
        <v>194</v>
      </c>
      <c r="G207" s="144">
        <f>G208+G209+G210</f>
        <v>1336.422</v>
      </c>
      <c r="H207" s="144">
        <f>H208+H209+H210</f>
        <v>1373.682</v>
      </c>
    </row>
    <row r="208" spans="1:8" ht="25.5">
      <c r="A208" s="26" t="s">
        <v>374</v>
      </c>
      <c r="B208" s="37" t="s">
        <v>155</v>
      </c>
      <c r="C208" s="24" t="s">
        <v>363</v>
      </c>
      <c r="D208" s="24" t="s">
        <v>357</v>
      </c>
      <c r="E208" s="48" t="s">
        <v>254</v>
      </c>
      <c r="F208" s="24" t="s">
        <v>375</v>
      </c>
      <c r="G208" s="171">
        <f>'расх 2023-2024'!G211</f>
        <v>76.6</v>
      </c>
      <c r="H208" s="171">
        <f>'расх 2023-2024'!H211</f>
        <v>169.06</v>
      </c>
    </row>
    <row r="209" spans="1:9" ht="27" customHeight="1">
      <c r="A209" s="26" t="s">
        <v>452</v>
      </c>
      <c r="B209" s="37" t="s">
        <v>155</v>
      </c>
      <c r="C209" s="24" t="s">
        <v>363</v>
      </c>
      <c r="D209" s="24" t="s">
        <v>357</v>
      </c>
      <c r="E209" s="48" t="s">
        <v>254</v>
      </c>
      <c r="F209" s="24" t="s">
        <v>376</v>
      </c>
      <c r="G209" s="171">
        <f>'расх 2023-2024'!G212</f>
        <v>192.10199999999998</v>
      </c>
      <c r="H209" s="171">
        <f>'расх 2023-2024'!H212</f>
        <v>152.342</v>
      </c>
      <c r="I209" s="170"/>
    </row>
    <row r="210" spans="1:9" ht="27" customHeight="1">
      <c r="A210" s="26" t="s">
        <v>711</v>
      </c>
      <c r="B210" s="37"/>
      <c r="C210" s="24" t="s">
        <v>363</v>
      </c>
      <c r="D210" s="24" t="s">
        <v>357</v>
      </c>
      <c r="E210" s="48" t="s">
        <v>254</v>
      </c>
      <c r="F210" s="24" t="s">
        <v>708</v>
      </c>
      <c r="G210" s="171">
        <f>'расх 2023-2024'!G213</f>
        <v>1067.72</v>
      </c>
      <c r="H210" s="171">
        <f>'расх 2023-2024'!H213</f>
        <v>1052.28</v>
      </c>
      <c r="I210" s="170"/>
    </row>
    <row r="211" spans="1:9" ht="16.5" customHeight="1">
      <c r="A211" s="26" t="s">
        <v>45</v>
      </c>
      <c r="B211" s="37" t="s">
        <v>155</v>
      </c>
      <c r="C211" s="24" t="s">
        <v>363</v>
      </c>
      <c r="D211" s="24" t="s">
        <v>357</v>
      </c>
      <c r="E211" s="48" t="s">
        <v>254</v>
      </c>
      <c r="F211" s="24" t="s">
        <v>234</v>
      </c>
      <c r="G211" s="180">
        <f>G212</f>
        <v>0</v>
      </c>
      <c r="H211" s="180">
        <f>H212</f>
        <v>0</v>
      </c>
      <c r="I211" s="170"/>
    </row>
    <row r="212" spans="1:8" ht="18" customHeight="1">
      <c r="A212" s="26" t="s">
        <v>198</v>
      </c>
      <c r="B212" s="37" t="s">
        <v>155</v>
      </c>
      <c r="C212" s="24" t="s">
        <v>363</v>
      </c>
      <c r="D212" s="24" t="s">
        <v>357</v>
      </c>
      <c r="E212" s="48" t="s">
        <v>254</v>
      </c>
      <c r="F212" s="24" t="s">
        <v>197</v>
      </c>
      <c r="G212" s="144">
        <f>G213</f>
        <v>0</v>
      </c>
      <c r="H212" s="144">
        <f>H213</f>
        <v>0</v>
      </c>
    </row>
    <row r="213" spans="1:8" ht="17.25" customHeight="1">
      <c r="A213" s="26" t="s">
        <v>377</v>
      </c>
      <c r="B213" s="37" t="s">
        <v>155</v>
      </c>
      <c r="C213" s="24" t="s">
        <v>363</v>
      </c>
      <c r="D213" s="24" t="s">
        <v>357</v>
      </c>
      <c r="E213" s="48" t="s">
        <v>254</v>
      </c>
      <c r="F213" s="24" t="s">
        <v>199</v>
      </c>
      <c r="G213" s="171">
        <f>'расх 2023-2024'!G216</f>
        <v>0</v>
      </c>
      <c r="H213" s="171">
        <f>'расх 2023-2024'!H216</f>
        <v>0</v>
      </c>
    </row>
    <row r="214" spans="1:8" s="139" customFormat="1" ht="29.25" customHeight="1">
      <c r="A214" s="46" t="s">
        <v>167</v>
      </c>
      <c r="B214" s="37" t="s">
        <v>155</v>
      </c>
      <c r="C214" s="45" t="s">
        <v>363</v>
      </c>
      <c r="D214" s="45" t="s">
        <v>357</v>
      </c>
      <c r="E214" s="51" t="s">
        <v>255</v>
      </c>
      <c r="F214" s="62"/>
      <c r="G214" s="138">
        <f>G215+G220</f>
        <v>2124.7000000000003</v>
      </c>
      <c r="H214" s="138">
        <f>H215+H220</f>
        <v>1724.7</v>
      </c>
    </row>
    <row r="215" spans="1:8" s="139" customFormat="1" ht="43.5" customHeight="1">
      <c r="A215" s="59" t="s">
        <v>227</v>
      </c>
      <c r="B215" s="37" t="s">
        <v>155</v>
      </c>
      <c r="C215" s="24" t="s">
        <v>363</v>
      </c>
      <c r="D215" s="24" t="s">
        <v>357</v>
      </c>
      <c r="E215" s="48" t="s">
        <v>256</v>
      </c>
      <c r="F215" s="40" t="s">
        <v>535</v>
      </c>
      <c r="G215" s="138">
        <f>G216</f>
        <v>1693.1000000000001</v>
      </c>
      <c r="H215" s="138">
        <f>H216</f>
        <v>1393.1000000000001</v>
      </c>
    </row>
    <row r="216" spans="1:8" ht="17.25" customHeight="1">
      <c r="A216" s="26" t="s">
        <v>288</v>
      </c>
      <c r="B216" s="37" t="s">
        <v>155</v>
      </c>
      <c r="C216" s="24" t="s">
        <v>363</v>
      </c>
      <c r="D216" s="24" t="s">
        <v>357</v>
      </c>
      <c r="E216" s="48" t="s">
        <v>256</v>
      </c>
      <c r="F216" s="40" t="s">
        <v>423</v>
      </c>
      <c r="G216" s="144">
        <f>G217+G218+G219</f>
        <v>1693.1000000000001</v>
      </c>
      <c r="H216" s="144">
        <f>H217+H218+H219</f>
        <v>1393.1000000000001</v>
      </c>
    </row>
    <row r="217" spans="1:8" ht="15.75">
      <c r="A217" s="26" t="s">
        <v>267</v>
      </c>
      <c r="B217" s="37" t="s">
        <v>155</v>
      </c>
      <c r="C217" s="24" t="s">
        <v>363</v>
      </c>
      <c r="D217" s="24" t="s">
        <v>357</v>
      </c>
      <c r="E217" s="48" t="s">
        <v>256</v>
      </c>
      <c r="F217" s="24" t="s">
        <v>395</v>
      </c>
      <c r="G217" s="171">
        <f>'расх 2023-2024'!G220</f>
        <v>1300.4</v>
      </c>
      <c r="H217" s="171">
        <f>'расх 2023-2024'!H220</f>
        <v>1000.4000000000001</v>
      </c>
    </row>
    <row r="218" spans="1:8" ht="27.75" customHeight="1">
      <c r="A218" s="26" t="s">
        <v>268</v>
      </c>
      <c r="B218" s="37" t="s">
        <v>155</v>
      </c>
      <c r="C218" s="24" t="s">
        <v>363</v>
      </c>
      <c r="D218" s="24" t="s">
        <v>357</v>
      </c>
      <c r="E218" s="48" t="s">
        <v>256</v>
      </c>
      <c r="F218" s="24" t="s">
        <v>396</v>
      </c>
      <c r="G218" s="171">
        <f>'расх 2023-2024'!G221</f>
        <v>0</v>
      </c>
      <c r="H218" s="171">
        <f>'расх 2023-2024'!H221</f>
        <v>0</v>
      </c>
    </row>
    <row r="219" spans="1:8" ht="27.75" customHeight="1">
      <c r="A219" s="26" t="s">
        <v>269</v>
      </c>
      <c r="B219" s="37" t="s">
        <v>155</v>
      </c>
      <c r="C219" s="24" t="s">
        <v>363</v>
      </c>
      <c r="D219" s="24" t="s">
        <v>357</v>
      </c>
      <c r="E219" s="48" t="s">
        <v>256</v>
      </c>
      <c r="F219" s="24" t="s">
        <v>186</v>
      </c>
      <c r="G219" s="171">
        <f>'расх 2023-2024'!G222</f>
        <v>392.7</v>
      </c>
      <c r="H219" s="171">
        <f>'расх 2023-2024'!H222</f>
        <v>392.7</v>
      </c>
    </row>
    <row r="220" spans="1:8" ht="27.75" customHeight="1">
      <c r="A220" s="26" t="s">
        <v>168</v>
      </c>
      <c r="B220" s="37" t="s">
        <v>155</v>
      </c>
      <c r="C220" s="24" t="s">
        <v>363</v>
      </c>
      <c r="D220" s="24" t="s">
        <v>357</v>
      </c>
      <c r="E220" s="48" t="s">
        <v>258</v>
      </c>
      <c r="F220" s="24"/>
      <c r="G220" s="144">
        <f>G221</f>
        <v>431.59999999999997</v>
      </c>
      <c r="H220" s="144">
        <f>H221</f>
        <v>331.59999999999997</v>
      </c>
    </row>
    <row r="221" spans="1:8" ht="27.75" customHeight="1">
      <c r="A221" s="28" t="s">
        <v>231</v>
      </c>
      <c r="B221" s="37" t="s">
        <v>155</v>
      </c>
      <c r="C221" s="24" t="s">
        <v>363</v>
      </c>
      <c r="D221" s="24" t="s">
        <v>357</v>
      </c>
      <c r="E221" s="48" t="s">
        <v>258</v>
      </c>
      <c r="F221" s="24" t="s">
        <v>232</v>
      </c>
      <c r="G221" s="144">
        <f>G222</f>
        <v>431.59999999999997</v>
      </c>
      <c r="H221" s="144">
        <f>H222</f>
        <v>331.59999999999997</v>
      </c>
    </row>
    <row r="222" spans="1:8" ht="27.75" customHeight="1">
      <c r="A222" s="125" t="s">
        <v>233</v>
      </c>
      <c r="B222" s="37" t="s">
        <v>155</v>
      </c>
      <c r="C222" s="24" t="s">
        <v>363</v>
      </c>
      <c r="D222" s="24" t="s">
        <v>357</v>
      </c>
      <c r="E222" s="48" t="s">
        <v>258</v>
      </c>
      <c r="F222" s="24" t="s">
        <v>194</v>
      </c>
      <c r="G222" s="144">
        <f>G223+G224+G225</f>
        <v>431.59999999999997</v>
      </c>
      <c r="H222" s="144">
        <f>H223+H224+H225</f>
        <v>331.59999999999997</v>
      </c>
    </row>
    <row r="223" spans="1:8" ht="25.5">
      <c r="A223" s="26" t="s">
        <v>374</v>
      </c>
      <c r="B223" s="37" t="s">
        <v>155</v>
      </c>
      <c r="C223" s="24" t="s">
        <v>363</v>
      </c>
      <c r="D223" s="24" t="s">
        <v>357</v>
      </c>
      <c r="E223" s="48" t="s">
        <v>258</v>
      </c>
      <c r="F223" s="24" t="s">
        <v>375</v>
      </c>
      <c r="G223" s="171">
        <f>'расх 2023-2024'!G226</f>
        <v>34</v>
      </c>
      <c r="H223" s="171">
        <f>'расх 2023-2024'!H226</f>
        <v>34</v>
      </c>
    </row>
    <row r="224" spans="1:8" ht="26.25" customHeight="1">
      <c r="A224" s="26" t="s">
        <v>452</v>
      </c>
      <c r="B224" s="37" t="s">
        <v>155</v>
      </c>
      <c r="C224" s="24" t="s">
        <v>363</v>
      </c>
      <c r="D224" s="24" t="s">
        <v>357</v>
      </c>
      <c r="E224" s="48" t="s">
        <v>258</v>
      </c>
      <c r="F224" s="24" t="s">
        <v>376</v>
      </c>
      <c r="G224" s="171">
        <f>'расх 2023-2024'!G227</f>
        <v>112.39999999999998</v>
      </c>
      <c r="H224" s="171">
        <f>'расх 2023-2024'!H227</f>
        <v>112.39999999999998</v>
      </c>
    </row>
    <row r="225" spans="1:8" ht="26.25" customHeight="1">
      <c r="A225" s="26" t="s">
        <v>707</v>
      </c>
      <c r="B225" s="37"/>
      <c r="C225" s="24" t="s">
        <v>363</v>
      </c>
      <c r="D225" s="24" t="s">
        <v>357</v>
      </c>
      <c r="E225" s="48" t="s">
        <v>258</v>
      </c>
      <c r="F225" s="24" t="s">
        <v>708</v>
      </c>
      <c r="G225" s="171">
        <f>'расх 2023-2024'!G228</f>
        <v>285.2</v>
      </c>
      <c r="H225" s="171">
        <f>'расх 2023-2024'!H228</f>
        <v>185.2</v>
      </c>
    </row>
    <row r="226" spans="1:11" ht="42" customHeight="1">
      <c r="A226" s="46" t="s">
        <v>169</v>
      </c>
      <c r="B226" s="37" t="s">
        <v>155</v>
      </c>
      <c r="C226" s="24" t="s">
        <v>363</v>
      </c>
      <c r="D226" s="24" t="s">
        <v>357</v>
      </c>
      <c r="E226" s="48" t="s">
        <v>259</v>
      </c>
      <c r="F226" s="24"/>
      <c r="G226" s="144">
        <f aca="true" t="shared" si="22" ref="G226:H228">G227</f>
        <v>193.478</v>
      </c>
      <c r="H226" s="144">
        <f t="shared" si="22"/>
        <v>193.478</v>
      </c>
      <c r="J226" s="127"/>
      <c r="K226" s="127"/>
    </row>
    <row r="227" spans="1:8" ht="42" customHeight="1">
      <c r="A227" s="59" t="s">
        <v>170</v>
      </c>
      <c r="B227" s="37" t="s">
        <v>155</v>
      </c>
      <c r="C227" s="24" t="s">
        <v>363</v>
      </c>
      <c r="D227" s="24" t="s">
        <v>357</v>
      </c>
      <c r="E227" s="48" t="s">
        <v>260</v>
      </c>
      <c r="F227" s="24"/>
      <c r="G227" s="144">
        <f t="shared" si="22"/>
        <v>193.478</v>
      </c>
      <c r="H227" s="144">
        <f t="shared" si="22"/>
        <v>193.478</v>
      </c>
    </row>
    <row r="228" spans="1:8" ht="57" customHeight="1">
      <c r="A228" s="59" t="s">
        <v>227</v>
      </c>
      <c r="B228" s="37" t="s">
        <v>155</v>
      </c>
      <c r="C228" s="24" t="s">
        <v>363</v>
      </c>
      <c r="D228" s="24" t="s">
        <v>357</v>
      </c>
      <c r="E228" s="48" t="s">
        <v>260</v>
      </c>
      <c r="F228" s="40" t="s">
        <v>535</v>
      </c>
      <c r="G228" s="144">
        <f t="shared" si="22"/>
        <v>193.478</v>
      </c>
      <c r="H228" s="144">
        <f t="shared" si="22"/>
        <v>193.478</v>
      </c>
    </row>
    <row r="229" spans="1:8" ht="17.25" customHeight="1">
      <c r="A229" s="26" t="s">
        <v>288</v>
      </c>
      <c r="B229" s="37" t="s">
        <v>155</v>
      </c>
      <c r="C229" s="24" t="s">
        <v>363</v>
      </c>
      <c r="D229" s="24" t="s">
        <v>357</v>
      </c>
      <c r="E229" s="48" t="s">
        <v>260</v>
      </c>
      <c r="F229" s="40" t="s">
        <v>423</v>
      </c>
      <c r="G229" s="144">
        <f>G230+G231+G232</f>
        <v>193.478</v>
      </c>
      <c r="H229" s="144">
        <f>H230+H231+H232</f>
        <v>193.478</v>
      </c>
    </row>
    <row r="230" spans="1:8" ht="15.75">
      <c r="A230" s="26" t="s">
        <v>267</v>
      </c>
      <c r="B230" s="37" t="s">
        <v>155</v>
      </c>
      <c r="C230" s="24" t="s">
        <v>363</v>
      </c>
      <c r="D230" s="24" t="s">
        <v>357</v>
      </c>
      <c r="E230" s="48" t="s">
        <v>260</v>
      </c>
      <c r="F230" s="24" t="s">
        <v>395</v>
      </c>
      <c r="G230" s="171">
        <f>'расх 2023-2024'!G233</f>
        <v>148.6</v>
      </c>
      <c r="H230" s="171">
        <f>'расх 2023-2024'!H233</f>
        <v>148.6</v>
      </c>
    </row>
    <row r="231" spans="1:8" ht="29.25" customHeight="1">
      <c r="A231" s="26" t="s">
        <v>453</v>
      </c>
      <c r="B231" s="37" t="s">
        <v>534</v>
      </c>
      <c r="C231" s="24" t="s">
        <v>363</v>
      </c>
      <c r="D231" s="24" t="s">
        <v>357</v>
      </c>
      <c r="E231" s="48" t="s">
        <v>260</v>
      </c>
      <c r="F231" s="24" t="s">
        <v>396</v>
      </c>
      <c r="G231" s="171">
        <f>'расх 2023-2024'!G234</f>
        <v>0</v>
      </c>
      <c r="H231" s="171">
        <f>'расх 2023-2024'!H234</f>
        <v>0</v>
      </c>
    </row>
    <row r="232" spans="1:8" ht="29.25" customHeight="1">
      <c r="A232" s="26" t="s">
        <v>269</v>
      </c>
      <c r="B232" s="37" t="s">
        <v>155</v>
      </c>
      <c r="C232" s="24" t="s">
        <v>363</v>
      </c>
      <c r="D232" s="24" t="s">
        <v>357</v>
      </c>
      <c r="E232" s="48" t="s">
        <v>260</v>
      </c>
      <c r="F232" s="24" t="s">
        <v>186</v>
      </c>
      <c r="G232" s="171">
        <f>'расх 2023-2024'!G235</f>
        <v>44.878</v>
      </c>
      <c r="H232" s="171">
        <f>'расх 2023-2024'!H235</f>
        <v>44.878</v>
      </c>
    </row>
    <row r="233" spans="1:8" s="185" customFormat="1" ht="27" customHeight="1">
      <c r="A233" s="205" t="s">
        <v>206</v>
      </c>
      <c r="B233" s="58" t="s">
        <v>155</v>
      </c>
      <c r="C233" s="50" t="s">
        <v>363</v>
      </c>
      <c r="D233" s="50" t="s">
        <v>357</v>
      </c>
      <c r="E233" s="74" t="s">
        <v>118</v>
      </c>
      <c r="F233" s="69"/>
      <c r="G233" s="191">
        <f aca="true" t="shared" si="23" ref="G233:H236">G234</f>
        <v>0</v>
      </c>
      <c r="H233" s="191">
        <f t="shared" si="23"/>
        <v>0</v>
      </c>
    </row>
    <row r="234" spans="1:8" s="139" customFormat="1" ht="15" customHeight="1">
      <c r="A234" s="206" t="s">
        <v>287</v>
      </c>
      <c r="B234" s="37" t="s">
        <v>155</v>
      </c>
      <c r="C234" s="45" t="s">
        <v>397</v>
      </c>
      <c r="D234" s="45" t="s">
        <v>357</v>
      </c>
      <c r="E234" s="51" t="s">
        <v>129</v>
      </c>
      <c r="F234" s="62"/>
      <c r="G234" s="138">
        <f t="shared" si="23"/>
        <v>0</v>
      </c>
      <c r="H234" s="138">
        <f t="shared" si="23"/>
        <v>0</v>
      </c>
    </row>
    <row r="235" spans="1:8" s="139" customFormat="1" ht="28.5" customHeight="1">
      <c r="A235" s="28" t="s">
        <v>231</v>
      </c>
      <c r="B235" s="37" t="s">
        <v>155</v>
      </c>
      <c r="C235" s="24" t="s">
        <v>363</v>
      </c>
      <c r="D235" s="24" t="s">
        <v>357</v>
      </c>
      <c r="E235" s="48" t="s">
        <v>129</v>
      </c>
      <c r="F235" s="40" t="s">
        <v>232</v>
      </c>
      <c r="G235" s="138">
        <f t="shared" si="23"/>
        <v>0</v>
      </c>
      <c r="H235" s="138">
        <f t="shared" si="23"/>
        <v>0</v>
      </c>
    </row>
    <row r="236" spans="1:8" s="139" customFormat="1" ht="27.75" customHeight="1">
      <c r="A236" s="125" t="s">
        <v>233</v>
      </c>
      <c r="B236" s="37" t="s">
        <v>155</v>
      </c>
      <c r="C236" s="24" t="s">
        <v>363</v>
      </c>
      <c r="D236" s="24" t="s">
        <v>357</v>
      </c>
      <c r="E236" s="48" t="s">
        <v>129</v>
      </c>
      <c r="F236" s="40" t="s">
        <v>194</v>
      </c>
      <c r="G236" s="138">
        <f t="shared" si="23"/>
        <v>0</v>
      </c>
      <c r="H236" s="138">
        <f t="shared" si="23"/>
        <v>0</v>
      </c>
    </row>
    <row r="237" spans="1:8" ht="26.25" customHeight="1">
      <c r="A237" s="26" t="s">
        <v>452</v>
      </c>
      <c r="B237" s="37" t="s">
        <v>155</v>
      </c>
      <c r="C237" s="24" t="s">
        <v>363</v>
      </c>
      <c r="D237" s="24" t="s">
        <v>357</v>
      </c>
      <c r="E237" s="48" t="s">
        <v>129</v>
      </c>
      <c r="F237" s="24" t="s">
        <v>376</v>
      </c>
      <c r="G237" s="171">
        <f>'расх 2023-2024'!G240</f>
        <v>0</v>
      </c>
      <c r="H237" s="171">
        <f>'расх 2023-2024'!H240</f>
        <v>0</v>
      </c>
    </row>
    <row r="238" spans="1:8" ht="14.25" customHeight="1">
      <c r="A238" s="192" t="s">
        <v>401</v>
      </c>
      <c r="B238" s="36" t="s">
        <v>155</v>
      </c>
      <c r="C238" s="201" t="s">
        <v>402</v>
      </c>
      <c r="D238" s="201"/>
      <c r="E238" s="48"/>
      <c r="F238" s="201"/>
      <c r="G238" s="136">
        <f aca="true" t="shared" si="24" ref="G238:H241">G239</f>
        <v>129.6</v>
      </c>
      <c r="H238" s="136">
        <f t="shared" si="24"/>
        <v>129.6</v>
      </c>
    </row>
    <row r="239" spans="1:8" s="68" customFormat="1" ht="12.75" customHeight="1">
      <c r="A239" s="75" t="s">
        <v>403</v>
      </c>
      <c r="B239" s="36" t="s">
        <v>155</v>
      </c>
      <c r="C239" s="34" t="s">
        <v>402</v>
      </c>
      <c r="D239" s="34" t="s">
        <v>357</v>
      </c>
      <c r="E239" s="148"/>
      <c r="F239" s="34"/>
      <c r="G239" s="136">
        <f t="shared" si="24"/>
        <v>129.6</v>
      </c>
      <c r="H239" s="136">
        <f t="shared" si="24"/>
        <v>129.6</v>
      </c>
    </row>
    <row r="240" spans="1:8" s="185" customFormat="1" ht="29.25" customHeight="1">
      <c r="A240" s="207" t="s">
        <v>206</v>
      </c>
      <c r="B240" s="58" t="s">
        <v>155</v>
      </c>
      <c r="C240" s="50" t="s">
        <v>402</v>
      </c>
      <c r="D240" s="50" t="s">
        <v>357</v>
      </c>
      <c r="E240" s="74" t="s">
        <v>118</v>
      </c>
      <c r="F240" s="50"/>
      <c r="G240" s="191">
        <f t="shared" si="24"/>
        <v>129.6</v>
      </c>
      <c r="H240" s="191">
        <f t="shared" si="24"/>
        <v>129.6</v>
      </c>
    </row>
    <row r="241" spans="1:8" s="139" customFormat="1" ht="15.75" customHeight="1">
      <c r="A241" s="183" t="s">
        <v>404</v>
      </c>
      <c r="B241" s="37" t="s">
        <v>155</v>
      </c>
      <c r="C241" s="45" t="s">
        <v>402</v>
      </c>
      <c r="D241" s="45" t="s">
        <v>357</v>
      </c>
      <c r="E241" s="51" t="s">
        <v>136</v>
      </c>
      <c r="F241" s="45"/>
      <c r="G241" s="138">
        <f t="shared" si="24"/>
        <v>129.6</v>
      </c>
      <c r="H241" s="138">
        <f t="shared" si="24"/>
        <v>129.6</v>
      </c>
    </row>
    <row r="242" spans="1:8" ht="15.75" customHeight="1">
      <c r="A242" s="76" t="s">
        <v>274</v>
      </c>
      <c r="B242" s="37" t="s">
        <v>155</v>
      </c>
      <c r="C242" s="24" t="s">
        <v>402</v>
      </c>
      <c r="D242" s="24" t="s">
        <v>357</v>
      </c>
      <c r="E242" s="48" t="s">
        <v>136</v>
      </c>
      <c r="F242" s="24" t="s">
        <v>275</v>
      </c>
      <c r="G242" s="144">
        <f>G244</f>
        <v>129.6</v>
      </c>
      <c r="H242" s="144">
        <f>H244</f>
        <v>129.6</v>
      </c>
    </row>
    <row r="243" spans="1:8" ht="15.75" customHeight="1">
      <c r="A243" s="76" t="s">
        <v>341</v>
      </c>
      <c r="B243" s="37" t="s">
        <v>155</v>
      </c>
      <c r="C243" s="24" t="s">
        <v>402</v>
      </c>
      <c r="D243" s="24" t="s">
        <v>357</v>
      </c>
      <c r="E243" s="48" t="s">
        <v>136</v>
      </c>
      <c r="F243" s="24" t="s">
        <v>534</v>
      </c>
      <c r="G243" s="144">
        <f>G244</f>
        <v>129.6</v>
      </c>
      <c r="H243" s="144">
        <f>H244</f>
        <v>129.6</v>
      </c>
    </row>
    <row r="244" spans="1:8" ht="13.5" customHeight="1">
      <c r="A244" s="208" t="s">
        <v>454</v>
      </c>
      <c r="B244" s="37" t="s">
        <v>155</v>
      </c>
      <c r="C244" s="24" t="s">
        <v>402</v>
      </c>
      <c r="D244" s="24" t="s">
        <v>357</v>
      </c>
      <c r="E244" s="48" t="s">
        <v>136</v>
      </c>
      <c r="F244" s="24" t="s">
        <v>405</v>
      </c>
      <c r="G244" s="171">
        <f>'расх 2023-2024'!G247</f>
        <v>129.6</v>
      </c>
      <c r="H244" s="171">
        <f>'расх 2023-2024'!H247</f>
        <v>129.6</v>
      </c>
    </row>
    <row r="245" spans="1:8" s="68" customFormat="1" ht="14.25" customHeight="1">
      <c r="A245" s="186" t="s">
        <v>398</v>
      </c>
      <c r="B245" s="36" t="s">
        <v>155</v>
      </c>
      <c r="C245" s="201" t="s">
        <v>400</v>
      </c>
      <c r="D245" s="24"/>
      <c r="E245" s="48"/>
      <c r="F245" s="24"/>
      <c r="G245" s="375">
        <f>G246</f>
        <v>220.60000000000002</v>
      </c>
      <c r="H245" s="375">
        <f>H246</f>
        <v>220.60000000000002</v>
      </c>
    </row>
    <row r="246" spans="1:8" s="68" customFormat="1" ht="14.25" customHeight="1">
      <c r="A246" s="190" t="s">
        <v>399</v>
      </c>
      <c r="B246" s="36" t="s">
        <v>155</v>
      </c>
      <c r="C246" s="34" t="s">
        <v>400</v>
      </c>
      <c r="D246" s="34" t="s">
        <v>358</v>
      </c>
      <c r="E246" s="148"/>
      <c r="F246" s="34"/>
      <c r="G246" s="336">
        <f>G247</f>
        <v>220.60000000000002</v>
      </c>
      <c r="H246" s="336">
        <f>H247</f>
        <v>220.60000000000002</v>
      </c>
    </row>
    <row r="247" spans="1:8" s="185" customFormat="1" ht="29.25" customHeight="1">
      <c r="A247" s="77" t="s">
        <v>206</v>
      </c>
      <c r="B247" s="58" t="s">
        <v>155</v>
      </c>
      <c r="C247" s="50" t="s">
        <v>400</v>
      </c>
      <c r="D247" s="50" t="s">
        <v>358</v>
      </c>
      <c r="E247" s="74" t="s">
        <v>118</v>
      </c>
      <c r="F247" s="50"/>
      <c r="G247" s="366">
        <f>G248+G252</f>
        <v>220.60000000000002</v>
      </c>
      <c r="H247" s="366">
        <f>H248+H252</f>
        <v>220.60000000000002</v>
      </c>
    </row>
    <row r="248" spans="1:8" s="139" customFormat="1" ht="29.25" customHeight="1">
      <c r="A248" s="210" t="s">
        <v>276</v>
      </c>
      <c r="B248" s="44" t="s">
        <v>155</v>
      </c>
      <c r="C248" s="45" t="s">
        <v>400</v>
      </c>
      <c r="D248" s="45" t="s">
        <v>358</v>
      </c>
      <c r="E248" s="51" t="s">
        <v>277</v>
      </c>
      <c r="F248" s="45"/>
      <c r="G248" s="367">
        <f aca="true" t="shared" si="25" ref="G248:H250">G249</f>
        <v>220.60000000000002</v>
      </c>
      <c r="H248" s="367">
        <f t="shared" si="25"/>
        <v>220.60000000000002</v>
      </c>
    </row>
    <row r="249" spans="1:8" s="139" customFormat="1" ht="29.25" customHeight="1">
      <c r="A249" s="28" t="s">
        <v>231</v>
      </c>
      <c r="B249" s="37" t="s">
        <v>155</v>
      </c>
      <c r="C249" s="29" t="s">
        <v>400</v>
      </c>
      <c r="D249" s="29" t="s">
        <v>358</v>
      </c>
      <c r="E249" s="48" t="s">
        <v>277</v>
      </c>
      <c r="F249" s="29" t="s">
        <v>232</v>
      </c>
      <c r="G249" s="367">
        <f t="shared" si="25"/>
        <v>220.60000000000002</v>
      </c>
      <c r="H249" s="367">
        <f t="shared" si="25"/>
        <v>220.60000000000002</v>
      </c>
    </row>
    <row r="250" spans="1:11" s="139" customFormat="1" ht="29.25" customHeight="1">
      <c r="A250" s="125" t="s">
        <v>233</v>
      </c>
      <c r="B250" s="37" t="s">
        <v>155</v>
      </c>
      <c r="C250" s="29" t="s">
        <v>400</v>
      </c>
      <c r="D250" s="29" t="s">
        <v>358</v>
      </c>
      <c r="E250" s="48" t="s">
        <v>277</v>
      </c>
      <c r="F250" s="29" t="s">
        <v>194</v>
      </c>
      <c r="G250" s="367">
        <f t="shared" si="25"/>
        <v>220.60000000000002</v>
      </c>
      <c r="H250" s="367">
        <f t="shared" si="25"/>
        <v>220.60000000000002</v>
      </c>
      <c r="J250" s="145"/>
      <c r="K250" s="145"/>
    </row>
    <row r="251" spans="1:8" s="139" customFormat="1" ht="29.25" customHeight="1">
      <c r="A251" s="26" t="s">
        <v>452</v>
      </c>
      <c r="B251" s="37" t="s">
        <v>155</v>
      </c>
      <c r="C251" s="29" t="s">
        <v>400</v>
      </c>
      <c r="D251" s="29" t="s">
        <v>358</v>
      </c>
      <c r="E251" s="48" t="s">
        <v>277</v>
      </c>
      <c r="F251" s="29" t="s">
        <v>376</v>
      </c>
      <c r="G251" s="387">
        <f>'расх 2023-2024'!G254</f>
        <v>220.60000000000002</v>
      </c>
      <c r="H251" s="387">
        <f>'расх 2023-2024'!H254</f>
        <v>220.60000000000002</v>
      </c>
    </row>
    <row r="252" spans="1:8" s="139" customFormat="1" ht="57" customHeight="1" hidden="1">
      <c r="A252" s="211" t="s">
        <v>278</v>
      </c>
      <c r="B252" s="37" t="s">
        <v>534</v>
      </c>
      <c r="C252" s="45" t="s">
        <v>400</v>
      </c>
      <c r="D252" s="45" t="s">
        <v>358</v>
      </c>
      <c r="E252" s="51" t="s">
        <v>279</v>
      </c>
      <c r="F252" s="51"/>
      <c r="G252" s="367">
        <f aca="true" t="shared" si="26" ref="G252:H254">G253</f>
        <v>0</v>
      </c>
      <c r="H252" s="367">
        <f t="shared" si="26"/>
        <v>0</v>
      </c>
    </row>
    <row r="253" spans="1:8" s="139" customFormat="1" ht="29.25" customHeight="1" hidden="1">
      <c r="A253" s="28" t="s">
        <v>231</v>
      </c>
      <c r="B253" s="37" t="s">
        <v>534</v>
      </c>
      <c r="C253" s="29" t="s">
        <v>400</v>
      </c>
      <c r="D253" s="29" t="s">
        <v>358</v>
      </c>
      <c r="E253" s="71" t="s">
        <v>279</v>
      </c>
      <c r="F253" s="29" t="s">
        <v>232</v>
      </c>
      <c r="G253" s="389">
        <f t="shared" si="26"/>
        <v>0</v>
      </c>
      <c r="H253" s="389">
        <f t="shared" si="26"/>
        <v>0</v>
      </c>
    </row>
    <row r="254" spans="1:8" s="139" customFormat="1" ht="29.25" customHeight="1" hidden="1">
      <c r="A254" s="125" t="s">
        <v>233</v>
      </c>
      <c r="B254" s="37" t="s">
        <v>534</v>
      </c>
      <c r="C254" s="29" t="s">
        <v>400</v>
      </c>
      <c r="D254" s="29" t="s">
        <v>358</v>
      </c>
      <c r="E254" s="71" t="s">
        <v>279</v>
      </c>
      <c r="F254" s="29" t="s">
        <v>194</v>
      </c>
      <c r="G254" s="389">
        <f t="shared" si="26"/>
        <v>0</v>
      </c>
      <c r="H254" s="389">
        <f t="shared" si="26"/>
        <v>0</v>
      </c>
    </row>
    <row r="255" spans="1:8" s="139" customFormat="1" ht="29.25" customHeight="1" hidden="1">
      <c r="A255" s="26" t="s">
        <v>452</v>
      </c>
      <c r="B255" s="37" t="s">
        <v>534</v>
      </c>
      <c r="C255" s="29" t="s">
        <v>400</v>
      </c>
      <c r="D255" s="29" t="s">
        <v>358</v>
      </c>
      <c r="E255" s="71" t="s">
        <v>279</v>
      </c>
      <c r="F255" s="29" t="s">
        <v>376</v>
      </c>
      <c r="G255" s="389"/>
      <c r="H255" s="389"/>
    </row>
    <row r="256" spans="1:8" s="139" customFormat="1" ht="23.25" customHeight="1" hidden="1">
      <c r="A256" s="116" t="s">
        <v>582</v>
      </c>
      <c r="B256" s="36" t="s">
        <v>155</v>
      </c>
      <c r="C256" s="34" t="s">
        <v>368</v>
      </c>
      <c r="D256" s="34" t="s">
        <v>357</v>
      </c>
      <c r="E256" s="148" t="s">
        <v>584</v>
      </c>
      <c r="F256" s="29"/>
      <c r="G256" s="389">
        <f>G257</f>
        <v>0</v>
      </c>
      <c r="H256" s="389">
        <f>H257</f>
        <v>0</v>
      </c>
    </row>
    <row r="257" spans="1:8" s="139" customFormat="1" ht="21.75" customHeight="1" hidden="1">
      <c r="A257" s="208" t="s">
        <v>583</v>
      </c>
      <c r="B257" s="37" t="s">
        <v>155</v>
      </c>
      <c r="C257" s="29" t="s">
        <v>368</v>
      </c>
      <c r="D257" s="29" t="s">
        <v>357</v>
      </c>
      <c r="E257" s="71" t="s">
        <v>584</v>
      </c>
      <c r="F257" s="29" t="s">
        <v>585</v>
      </c>
      <c r="G257" s="389">
        <f>G258</f>
        <v>0</v>
      </c>
      <c r="H257" s="389">
        <f>H258</f>
        <v>0</v>
      </c>
    </row>
    <row r="258" spans="1:8" s="139" customFormat="1" ht="22.5" customHeight="1" hidden="1">
      <c r="A258" s="208"/>
      <c r="B258" s="37" t="s">
        <v>155</v>
      </c>
      <c r="C258" s="29" t="s">
        <v>368</v>
      </c>
      <c r="D258" s="29" t="s">
        <v>357</v>
      </c>
      <c r="E258" s="71" t="s">
        <v>584</v>
      </c>
      <c r="F258" s="29" t="s">
        <v>586</v>
      </c>
      <c r="G258" s="387">
        <f>'расх 2023-2024'!G261</f>
        <v>0</v>
      </c>
      <c r="H258" s="387">
        <f>'расх 2023-2024'!H261</f>
        <v>0</v>
      </c>
    </row>
    <row r="259" spans="1:8" s="68" customFormat="1" ht="39" customHeight="1" hidden="1">
      <c r="A259" s="212" t="s">
        <v>407</v>
      </c>
      <c r="B259" s="36" t="s">
        <v>155</v>
      </c>
      <c r="C259" s="201" t="s">
        <v>410</v>
      </c>
      <c r="D259" s="201"/>
      <c r="E259" s="48"/>
      <c r="F259" s="201"/>
      <c r="G259" s="213">
        <f>G260</f>
        <v>0</v>
      </c>
      <c r="H259" s="326">
        <f>H260</f>
        <v>0</v>
      </c>
    </row>
    <row r="260" spans="1:8" s="68" customFormat="1" ht="15.75" customHeight="1" hidden="1">
      <c r="A260" s="54" t="s">
        <v>408</v>
      </c>
      <c r="B260" s="36" t="s">
        <v>155</v>
      </c>
      <c r="C260" s="34" t="s">
        <v>410</v>
      </c>
      <c r="D260" s="34" t="s">
        <v>360</v>
      </c>
      <c r="E260" s="148"/>
      <c r="F260" s="34"/>
      <c r="G260" s="136">
        <f>G262+G264+G266</f>
        <v>0</v>
      </c>
      <c r="H260" s="327">
        <f>H262+H264+H266</f>
        <v>0</v>
      </c>
    </row>
    <row r="261" spans="1:8" ht="27.75" customHeight="1" hidden="1">
      <c r="A261" s="77" t="s">
        <v>206</v>
      </c>
      <c r="B261" s="58" t="s">
        <v>155</v>
      </c>
      <c r="C261" s="50" t="s">
        <v>400</v>
      </c>
      <c r="D261" s="50" t="s">
        <v>358</v>
      </c>
      <c r="E261" s="74" t="s">
        <v>118</v>
      </c>
      <c r="F261" s="24"/>
      <c r="G261" s="144">
        <f>G262+G264+G266</f>
        <v>0</v>
      </c>
      <c r="H261" s="328">
        <f>H262+H264+H266</f>
        <v>0</v>
      </c>
    </row>
    <row r="262" spans="1:8" s="139" customFormat="1" ht="30.75" customHeight="1" hidden="1">
      <c r="A262" s="46" t="s">
        <v>151</v>
      </c>
      <c r="B262" s="44" t="s">
        <v>155</v>
      </c>
      <c r="C262" s="45" t="s">
        <v>410</v>
      </c>
      <c r="D262" s="45" t="s">
        <v>360</v>
      </c>
      <c r="E262" s="51" t="s">
        <v>137</v>
      </c>
      <c r="F262" s="45"/>
      <c r="G262" s="138">
        <f>G263</f>
        <v>0</v>
      </c>
      <c r="H262" s="324">
        <f>H263</f>
        <v>0</v>
      </c>
    </row>
    <row r="263" spans="1:8" ht="16.5" customHeight="1" hidden="1">
      <c r="A263" s="26" t="s">
        <v>532</v>
      </c>
      <c r="B263" s="37" t="s">
        <v>155</v>
      </c>
      <c r="C263" s="24" t="s">
        <v>410</v>
      </c>
      <c r="D263" s="24" t="s">
        <v>360</v>
      </c>
      <c r="E263" s="48" t="s">
        <v>137</v>
      </c>
      <c r="F263" s="24" t="s">
        <v>370</v>
      </c>
      <c r="G263" s="144"/>
      <c r="H263" s="328"/>
    </row>
    <row r="264" spans="1:8" s="139" customFormat="1" ht="42" customHeight="1" hidden="1">
      <c r="A264" s="46" t="s">
        <v>280</v>
      </c>
      <c r="B264" s="44" t="s">
        <v>155</v>
      </c>
      <c r="C264" s="45" t="s">
        <v>410</v>
      </c>
      <c r="D264" s="45" t="s">
        <v>360</v>
      </c>
      <c r="E264" s="51" t="s">
        <v>138</v>
      </c>
      <c r="F264" s="45"/>
      <c r="G264" s="138">
        <f>G265</f>
        <v>0</v>
      </c>
      <c r="H264" s="324">
        <f>H265</f>
        <v>0</v>
      </c>
    </row>
    <row r="265" spans="1:8" ht="17.25" customHeight="1" hidden="1">
      <c r="A265" s="26" t="s">
        <v>532</v>
      </c>
      <c r="B265" s="37" t="s">
        <v>155</v>
      </c>
      <c r="C265" s="24" t="s">
        <v>410</v>
      </c>
      <c r="D265" s="24" t="s">
        <v>360</v>
      </c>
      <c r="E265" s="48" t="s">
        <v>138</v>
      </c>
      <c r="F265" s="24" t="s">
        <v>370</v>
      </c>
      <c r="G265" s="144"/>
      <c r="H265" s="328"/>
    </row>
    <row r="266" spans="1:8" s="139" customFormat="1" ht="28.5" customHeight="1" hidden="1">
      <c r="A266" s="46" t="s">
        <v>152</v>
      </c>
      <c r="B266" s="44" t="s">
        <v>155</v>
      </c>
      <c r="C266" s="45" t="s">
        <v>410</v>
      </c>
      <c r="D266" s="45" t="s">
        <v>360</v>
      </c>
      <c r="E266" s="51" t="s">
        <v>139</v>
      </c>
      <c r="F266" s="45"/>
      <c r="G266" s="138">
        <f>G267</f>
        <v>0</v>
      </c>
      <c r="H266" s="324">
        <f>H267</f>
        <v>0</v>
      </c>
    </row>
    <row r="267" spans="1:8" ht="17.25" customHeight="1" hidden="1">
      <c r="A267" s="26" t="s">
        <v>532</v>
      </c>
      <c r="B267" s="37" t="s">
        <v>155</v>
      </c>
      <c r="C267" s="24" t="s">
        <v>410</v>
      </c>
      <c r="D267" s="24" t="s">
        <v>360</v>
      </c>
      <c r="E267" s="48" t="s">
        <v>139</v>
      </c>
      <c r="F267" s="24" t="s">
        <v>370</v>
      </c>
      <c r="G267" s="144"/>
      <c r="H267" s="328"/>
    </row>
    <row r="268" spans="1:8" s="68" customFormat="1" ht="15" customHeight="1">
      <c r="A268" s="192" t="s">
        <v>409</v>
      </c>
      <c r="B268" s="37"/>
      <c r="C268" s="201"/>
      <c r="D268" s="201"/>
      <c r="E268" s="48"/>
      <c r="F268" s="201"/>
      <c r="G268" s="375">
        <f>G14+G78+G92+G101+G133+G195+G238+G245+G259+G256</f>
        <v>36008.03999999999</v>
      </c>
      <c r="H268" s="375">
        <f>H14+H78+H92+H101+H133+H195+H238+H245+H259+H256</f>
        <v>34246.939999999995</v>
      </c>
    </row>
    <row r="270" spans="7:8" ht="15.75">
      <c r="G270" s="127"/>
      <c r="H270" s="127"/>
    </row>
    <row r="271" spans="7:9" ht="15.75">
      <c r="G271" s="127"/>
      <c r="H271" s="170"/>
      <c r="I271" s="127"/>
    </row>
    <row r="272" spans="7:9" ht="15.75">
      <c r="G272" s="127"/>
      <c r="H272" s="127"/>
      <c r="I272" s="170"/>
    </row>
    <row r="274" spans="7:8" ht="15.75">
      <c r="G274" s="214"/>
      <c r="H274" s="214"/>
    </row>
    <row r="277" spans="2:8" s="139" customFormat="1" ht="15.75">
      <c r="B277" s="20"/>
      <c r="C277" s="215"/>
      <c r="D277" s="215"/>
      <c r="F277" s="215"/>
      <c r="G277" s="216"/>
      <c r="H277" s="216"/>
    </row>
    <row r="285" spans="2:8" s="139" customFormat="1" ht="15.75">
      <c r="B285" s="20"/>
      <c r="C285" s="215"/>
      <c r="D285" s="215"/>
      <c r="F285" s="215"/>
      <c r="G285" s="216"/>
      <c r="H285" s="216"/>
    </row>
    <row r="297" spans="2:8" s="139" customFormat="1" ht="15.75">
      <c r="B297" s="20"/>
      <c r="C297" s="215"/>
      <c r="D297" s="215"/>
      <c r="F297" s="215"/>
      <c r="G297" s="216"/>
      <c r="H297" s="216"/>
    </row>
    <row r="324" spans="2:8" s="139" customFormat="1" ht="15.75">
      <c r="B324" s="20"/>
      <c r="C324" s="215"/>
      <c r="D324" s="215"/>
      <c r="F324" s="215"/>
      <c r="G324" s="216"/>
      <c r="H324" s="216"/>
    </row>
    <row r="333" spans="2:8" s="139" customFormat="1" ht="15.75">
      <c r="B333" s="20"/>
      <c r="C333" s="215"/>
      <c r="D333" s="215"/>
      <c r="F333" s="215"/>
      <c r="G333" s="216"/>
      <c r="H333" s="216"/>
    </row>
    <row r="344" spans="2:5" ht="15.75">
      <c r="B344" s="149"/>
      <c r="C344" s="150"/>
      <c r="D344" s="150"/>
      <c r="E344" s="151"/>
    </row>
    <row r="345" spans="2:5" ht="15.75">
      <c r="B345" s="149"/>
      <c r="C345" s="150"/>
      <c r="D345" s="150"/>
      <c r="E345" s="151"/>
    </row>
    <row r="346" spans="2:5" ht="15.75">
      <c r="B346" s="149"/>
      <c r="C346" s="150"/>
      <c r="D346" s="150"/>
      <c r="E346" s="151"/>
    </row>
    <row r="347" spans="2:5" ht="15.75">
      <c r="B347" s="149"/>
      <c r="C347" s="150"/>
      <c r="D347" s="150"/>
      <c r="E347" s="151"/>
    </row>
    <row r="348" spans="2:5" ht="15.75">
      <c r="B348" s="149"/>
      <c r="C348" s="150"/>
      <c r="D348" s="150"/>
      <c r="E348" s="151"/>
    </row>
  </sheetData>
  <sheetProtection/>
  <mergeCells count="7">
    <mergeCell ref="A10:H10"/>
    <mergeCell ref="D2:G2"/>
    <mergeCell ref="D3:G3"/>
    <mergeCell ref="D4:G4"/>
    <mergeCell ref="D6:G6"/>
    <mergeCell ref="D7:G7"/>
    <mergeCell ref="D8:G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392"/>
  <sheetViews>
    <sheetView zoomScalePageLayoutView="0" workbookViewId="0" topLeftCell="A290">
      <selection activeCell="G196" sqref="G196"/>
    </sheetView>
  </sheetViews>
  <sheetFormatPr defaultColWidth="9.00390625" defaultRowHeight="12.75"/>
  <cols>
    <col min="1" max="1" width="63.25390625" style="1" customWidth="1"/>
    <col min="2" max="2" width="5.00390625" style="80" hidden="1" customWidth="1"/>
    <col min="3" max="3" width="4.00390625" style="81" hidden="1" customWidth="1"/>
    <col min="4" max="4" width="4.25390625" style="81" hidden="1" customWidth="1"/>
    <col min="5" max="5" width="15.125" style="1" customWidth="1"/>
    <col min="6" max="6" width="5.875" style="6" customWidth="1"/>
    <col min="7" max="7" width="12.25390625" style="10" customWidth="1"/>
    <col min="8" max="8" width="9.625" style="1" bestFit="1" customWidth="1"/>
    <col min="9" max="9" width="9.125" style="1" customWidth="1"/>
    <col min="10" max="10" width="10.125" style="1" bestFit="1" customWidth="1"/>
    <col min="11" max="16384" width="9.125" style="1" customWidth="1"/>
  </cols>
  <sheetData>
    <row r="1" spans="5:7" ht="15.75" hidden="1">
      <c r="E1" s="468" t="s">
        <v>640</v>
      </c>
      <c r="F1" s="435"/>
      <c r="G1" s="435"/>
    </row>
    <row r="2" spans="5:7" ht="15.75" hidden="1">
      <c r="E2" s="468" t="s">
        <v>365</v>
      </c>
      <c r="F2" s="435"/>
      <c r="G2" s="435"/>
    </row>
    <row r="3" spans="5:7" ht="15.75" hidden="1">
      <c r="E3" s="468" t="s">
        <v>680</v>
      </c>
      <c r="F3" s="435"/>
      <c r="G3" s="435"/>
    </row>
    <row r="4" spans="5:7" ht="15.75">
      <c r="E4" s="421"/>
      <c r="F4" s="420"/>
      <c r="G4" s="420"/>
    </row>
    <row r="5" spans="5:7" ht="15.75">
      <c r="E5" s="469" t="s">
        <v>640</v>
      </c>
      <c r="F5" s="434"/>
      <c r="G5" s="434"/>
    </row>
    <row r="6" spans="5:7" ht="15.75">
      <c r="E6" s="469" t="s">
        <v>365</v>
      </c>
      <c r="F6" s="434"/>
      <c r="G6" s="434"/>
    </row>
    <row r="7" spans="5:7" ht="15.75">
      <c r="E7" s="469" t="s">
        <v>768</v>
      </c>
      <c r="F7" s="434"/>
      <c r="G7" s="434"/>
    </row>
    <row r="9" spans="1:7" s="4" customFormat="1" ht="15.75">
      <c r="A9" s="7"/>
      <c r="B9" s="78"/>
      <c r="C9" s="467" t="s">
        <v>588</v>
      </c>
      <c r="D9" s="467"/>
      <c r="E9" s="467"/>
      <c r="F9" s="467"/>
      <c r="G9" s="467"/>
    </row>
    <row r="10" spans="1:7" s="4" customFormat="1" ht="15.75">
      <c r="A10" s="7"/>
      <c r="B10" s="78"/>
      <c r="C10" s="425" t="s">
        <v>365</v>
      </c>
      <c r="D10" s="425"/>
      <c r="E10" s="425"/>
      <c r="F10" s="425"/>
      <c r="G10" s="425"/>
    </row>
    <row r="11" spans="1:7" s="4" customFormat="1" ht="15.75">
      <c r="A11" s="7"/>
      <c r="B11" s="78"/>
      <c r="C11" s="425" t="s">
        <v>731</v>
      </c>
      <c r="D11" s="425"/>
      <c r="E11" s="425"/>
      <c r="F11" s="425"/>
      <c r="G11" s="425"/>
    </row>
    <row r="12" spans="1:7" s="4" customFormat="1" ht="15.75">
      <c r="A12" s="7"/>
      <c r="B12" s="78"/>
      <c r="C12" s="79"/>
      <c r="D12" s="79"/>
      <c r="E12" s="8"/>
      <c r="F12" s="52"/>
      <c r="G12" s="9"/>
    </row>
    <row r="13" spans="1:7" s="4" customFormat="1" ht="68.25" customHeight="1">
      <c r="A13" s="438" t="s">
        <v>703</v>
      </c>
      <c r="B13" s="438"/>
      <c r="C13" s="438"/>
      <c r="D13" s="438"/>
      <c r="E13" s="438"/>
      <c r="F13" s="438"/>
      <c r="G13" s="438"/>
    </row>
    <row r="14" ht="12" customHeight="1"/>
    <row r="15" spans="1:7" s="3" customFormat="1" ht="33" customHeight="1">
      <c r="A15" s="33" t="s">
        <v>366</v>
      </c>
      <c r="B15" s="82"/>
      <c r="C15" s="82" t="s">
        <v>221</v>
      </c>
      <c r="D15" s="82" t="s">
        <v>222</v>
      </c>
      <c r="E15" s="33" t="s">
        <v>57</v>
      </c>
      <c r="F15" s="33" t="s">
        <v>224</v>
      </c>
      <c r="G15" s="53" t="s">
        <v>225</v>
      </c>
    </row>
    <row r="16" spans="1:7" ht="12" customHeight="1">
      <c r="A16" s="13">
        <v>1</v>
      </c>
      <c r="B16" s="83">
        <v>2</v>
      </c>
      <c r="C16" s="83">
        <v>3</v>
      </c>
      <c r="D16" s="83">
        <v>4</v>
      </c>
      <c r="E16" s="13">
        <v>2</v>
      </c>
      <c r="F16" s="13">
        <v>3</v>
      </c>
      <c r="G16" s="41">
        <v>4</v>
      </c>
    </row>
    <row r="17" spans="1:7" s="11" customFormat="1" ht="57" customHeight="1">
      <c r="A17" s="54" t="s">
        <v>772</v>
      </c>
      <c r="B17" s="102" t="s">
        <v>58</v>
      </c>
      <c r="C17" s="108" t="s">
        <v>359</v>
      </c>
      <c r="D17" s="108" t="s">
        <v>361</v>
      </c>
      <c r="E17" s="55" t="s">
        <v>211</v>
      </c>
      <c r="F17" s="55"/>
      <c r="G17" s="376">
        <f>G18</f>
        <v>3894.6730199999997</v>
      </c>
    </row>
    <row r="18" spans="1:7" s="5" customFormat="1" ht="42" customHeight="1">
      <c r="A18" s="120" t="s">
        <v>156</v>
      </c>
      <c r="B18" s="109" t="s">
        <v>58</v>
      </c>
      <c r="C18" s="110" t="s">
        <v>359</v>
      </c>
      <c r="D18" s="110" t="s">
        <v>361</v>
      </c>
      <c r="E18" s="107" t="s">
        <v>212</v>
      </c>
      <c r="F18" s="47"/>
      <c r="G18" s="377">
        <f>G19+G22+G25</f>
        <v>3894.6730199999997</v>
      </c>
    </row>
    <row r="19" spans="1:7" ht="30" customHeight="1">
      <c r="A19" s="26" t="s">
        <v>160</v>
      </c>
      <c r="B19" s="37" t="s">
        <v>155</v>
      </c>
      <c r="C19" s="27" t="s">
        <v>359</v>
      </c>
      <c r="D19" s="27" t="s">
        <v>361</v>
      </c>
      <c r="E19" s="27" t="s">
        <v>161</v>
      </c>
      <c r="F19" s="70"/>
      <c r="G19" s="378">
        <f>G20</f>
        <v>715</v>
      </c>
    </row>
    <row r="20" spans="1:7" ht="30" customHeight="1">
      <c r="A20" s="28" t="s">
        <v>231</v>
      </c>
      <c r="B20" s="37" t="s">
        <v>155</v>
      </c>
      <c r="C20" s="27" t="s">
        <v>359</v>
      </c>
      <c r="D20" s="27" t="s">
        <v>361</v>
      </c>
      <c r="E20" s="27" t="s">
        <v>161</v>
      </c>
      <c r="F20" s="70" t="s">
        <v>232</v>
      </c>
      <c r="G20" s="378">
        <f>G21</f>
        <v>715</v>
      </c>
    </row>
    <row r="21" spans="1:7" ht="30" customHeight="1">
      <c r="A21" s="23" t="s">
        <v>233</v>
      </c>
      <c r="B21" s="37" t="s">
        <v>155</v>
      </c>
      <c r="C21" s="27" t="s">
        <v>359</v>
      </c>
      <c r="D21" s="27" t="s">
        <v>361</v>
      </c>
      <c r="E21" s="27" t="s">
        <v>161</v>
      </c>
      <c r="F21" s="70" t="s">
        <v>194</v>
      </c>
      <c r="G21" s="378">
        <f>'расх 22 г'!G149</f>
        <v>715</v>
      </c>
    </row>
    <row r="22" spans="1:7" s="5" customFormat="1" ht="27" customHeight="1">
      <c r="A22" s="46" t="s">
        <v>215</v>
      </c>
      <c r="B22" s="44" t="s">
        <v>155</v>
      </c>
      <c r="C22" s="47" t="s">
        <v>359</v>
      </c>
      <c r="D22" s="47" t="s">
        <v>361</v>
      </c>
      <c r="E22" s="47" t="s">
        <v>213</v>
      </c>
      <c r="F22" s="47"/>
      <c r="G22" s="377">
        <f>G23</f>
        <v>3129.6730199999997</v>
      </c>
    </row>
    <row r="23" spans="1:7" ht="27" customHeight="1">
      <c r="A23" s="28" t="s">
        <v>231</v>
      </c>
      <c r="B23" s="37" t="s">
        <v>155</v>
      </c>
      <c r="C23" s="27" t="s">
        <v>359</v>
      </c>
      <c r="D23" s="27" t="s">
        <v>361</v>
      </c>
      <c r="E23" s="27" t="s">
        <v>213</v>
      </c>
      <c r="F23" s="27" t="s">
        <v>232</v>
      </c>
      <c r="G23" s="378">
        <f>G24</f>
        <v>3129.6730199999997</v>
      </c>
    </row>
    <row r="24" spans="1:7" ht="27" customHeight="1">
      <c r="A24" s="23" t="s">
        <v>233</v>
      </c>
      <c r="B24" s="37" t="s">
        <v>155</v>
      </c>
      <c r="C24" s="27" t="s">
        <v>359</v>
      </c>
      <c r="D24" s="27" t="s">
        <v>361</v>
      </c>
      <c r="E24" s="27" t="s">
        <v>213</v>
      </c>
      <c r="F24" s="27" t="s">
        <v>194</v>
      </c>
      <c r="G24" s="378">
        <f>'расх 22 г'!G153</f>
        <v>3129.6730199999997</v>
      </c>
    </row>
    <row r="25" spans="1:7" s="5" customFormat="1" ht="27" customHeight="1">
      <c r="A25" s="46" t="s">
        <v>282</v>
      </c>
      <c r="B25" s="44" t="s">
        <v>155</v>
      </c>
      <c r="C25" s="47" t="s">
        <v>359</v>
      </c>
      <c r="D25" s="47" t="s">
        <v>361</v>
      </c>
      <c r="E25" s="107" t="s">
        <v>416</v>
      </c>
      <c r="F25" s="47"/>
      <c r="G25" s="377">
        <f>G26</f>
        <v>50</v>
      </c>
    </row>
    <row r="26" spans="1:7" ht="27" customHeight="1">
      <c r="A26" s="28" t="s">
        <v>231</v>
      </c>
      <c r="B26" s="37" t="s">
        <v>155</v>
      </c>
      <c r="C26" s="70" t="s">
        <v>359</v>
      </c>
      <c r="D26" s="70" t="s">
        <v>361</v>
      </c>
      <c r="E26" s="117" t="s">
        <v>416</v>
      </c>
      <c r="F26" s="27" t="s">
        <v>232</v>
      </c>
      <c r="G26" s="378">
        <f>G27</f>
        <v>50</v>
      </c>
    </row>
    <row r="27" spans="1:7" ht="27" customHeight="1">
      <c r="A27" s="23" t="s">
        <v>233</v>
      </c>
      <c r="B27" s="37" t="s">
        <v>155</v>
      </c>
      <c r="C27" s="70" t="s">
        <v>359</v>
      </c>
      <c r="D27" s="70" t="s">
        <v>361</v>
      </c>
      <c r="E27" s="117" t="s">
        <v>416</v>
      </c>
      <c r="F27" s="27" t="s">
        <v>194</v>
      </c>
      <c r="G27" s="378">
        <f>'расх 22 г'!G157</f>
        <v>50</v>
      </c>
    </row>
    <row r="28" spans="1:7" ht="27" customHeight="1" hidden="1">
      <c r="A28" s="65" t="s">
        <v>452</v>
      </c>
      <c r="B28" s="84" t="s">
        <v>58</v>
      </c>
      <c r="C28" s="85" t="s">
        <v>359</v>
      </c>
      <c r="D28" s="85" t="s">
        <v>361</v>
      </c>
      <c r="E28" s="86" t="s">
        <v>213</v>
      </c>
      <c r="F28" s="86" t="s">
        <v>376</v>
      </c>
      <c r="G28" s="378"/>
    </row>
    <row r="29" spans="1:7" s="11" customFormat="1" ht="52.5" customHeight="1">
      <c r="A29" s="31" t="s">
        <v>773</v>
      </c>
      <c r="B29" s="36" t="s">
        <v>155</v>
      </c>
      <c r="C29" s="34" t="s">
        <v>359</v>
      </c>
      <c r="D29" s="34" t="s">
        <v>353</v>
      </c>
      <c r="E29" s="55" t="s">
        <v>216</v>
      </c>
      <c r="F29" s="101"/>
      <c r="G29" s="379">
        <f>G30</f>
        <v>10</v>
      </c>
    </row>
    <row r="30" spans="1:7" s="5" customFormat="1" ht="28.5" customHeight="1">
      <c r="A30" s="46" t="s">
        <v>244</v>
      </c>
      <c r="B30" s="44" t="s">
        <v>155</v>
      </c>
      <c r="C30" s="45" t="s">
        <v>359</v>
      </c>
      <c r="D30" s="45" t="s">
        <v>353</v>
      </c>
      <c r="E30" s="107" t="s">
        <v>217</v>
      </c>
      <c r="F30" s="62"/>
      <c r="G30" s="380">
        <f>G31</f>
        <v>10</v>
      </c>
    </row>
    <row r="31" spans="1:7" ht="17.25" customHeight="1">
      <c r="A31" s="12" t="s">
        <v>281</v>
      </c>
      <c r="B31" s="37" t="s">
        <v>155</v>
      </c>
      <c r="C31" s="29" t="s">
        <v>359</v>
      </c>
      <c r="D31" s="29" t="s">
        <v>353</v>
      </c>
      <c r="E31" s="70" t="s">
        <v>172</v>
      </c>
      <c r="F31" s="40"/>
      <c r="G31" s="381">
        <f>G32</f>
        <v>10</v>
      </c>
    </row>
    <row r="32" spans="1:7" ht="29.25" customHeight="1">
      <c r="A32" s="28" t="s">
        <v>231</v>
      </c>
      <c r="B32" s="37" t="s">
        <v>155</v>
      </c>
      <c r="C32" s="29" t="s">
        <v>359</v>
      </c>
      <c r="D32" s="29" t="s">
        <v>353</v>
      </c>
      <c r="E32" s="70" t="s">
        <v>172</v>
      </c>
      <c r="F32" s="29" t="s">
        <v>232</v>
      </c>
      <c r="G32" s="381">
        <f>G33</f>
        <v>10</v>
      </c>
    </row>
    <row r="33" spans="1:7" ht="30" customHeight="1">
      <c r="A33" s="15" t="s">
        <v>233</v>
      </c>
      <c r="B33" s="37" t="s">
        <v>155</v>
      </c>
      <c r="C33" s="29" t="s">
        <v>359</v>
      </c>
      <c r="D33" s="29" t="s">
        <v>353</v>
      </c>
      <c r="E33" s="70" t="s">
        <v>172</v>
      </c>
      <c r="F33" s="29" t="s">
        <v>194</v>
      </c>
      <c r="G33" s="381">
        <f>'расх 22 г'!G167</f>
        <v>10</v>
      </c>
    </row>
    <row r="34" spans="1:7" ht="28.5" customHeight="1" hidden="1">
      <c r="A34" s="28" t="s">
        <v>452</v>
      </c>
      <c r="B34" s="84" t="s">
        <v>58</v>
      </c>
      <c r="C34" s="88" t="s">
        <v>359</v>
      </c>
      <c r="D34" s="88" t="s">
        <v>353</v>
      </c>
      <c r="E34" s="117" t="s">
        <v>172</v>
      </c>
      <c r="F34" s="40" t="s">
        <v>376</v>
      </c>
      <c r="G34" s="381"/>
    </row>
    <row r="35" spans="1:7" ht="30" customHeight="1" hidden="1">
      <c r="A35" s="28" t="s">
        <v>452</v>
      </c>
      <c r="B35" s="84" t="s">
        <v>58</v>
      </c>
      <c r="C35" s="89" t="s">
        <v>357</v>
      </c>
      <c r="D35" s="89" t="s">
        <v>368</v>
      </c>
      <c r="E35" s="70" t="s">
        <v>59</v>
      </c>
      <c r="F35" s="22" t="s">
        <v>376</v>
      </c>
      <c r="G35" s="378"/>
    </row>
    <row r="36" spans="1:7" ht="39.75" customHeight="1">
      <c r="A36" s="64" t="s">
        <v>712</v>
      </c>
      <c r="B36" s="37"/>
      <c r="C36" s="24"/>
      <c r="D36" s="24"/>
      <c r="E36" s="74" t="s">
        <v>248</v>
      </c>
      <c r="F36" s="69"/>
      <c r="G36" s="123">
        <f>G37</f>
        <v>2309.5</v>
      </c>
    </row>
    <row r="37" spans="1:7" ht="28.5" customHeight="1">
      <c r="A37" s="323" t="s">
        <v>158</v>
      </c>
      <c r="B37" s="37"/>
      <c r="C37" s="24"/>
      <c r="D37" s="24"/>
      <c r="E37" s="51" t="s">
        <v>249</v>
      </c>
      <c r="F37" s="62"/>
      <c r="G37" s="124">
        <f>G38+G40+G42</f>
        <v>2309.5</v>
      </c>
    </row>
    <row r="38" spans="1:7" ht="19.5" customHeight="1">
      <c r="A38" s="125" t="s">
        <v>577</v>
      </c>
      <c r="B38" s="37"/>
      <c r="C38" s="24"/>
      <c r="D38" s="24"/>
      <c r="E38" s="71" t="s">
        <v>603</v>
      </c>
      <c r="F38" s="40" t="s">
        <v>232</v>
      </c>
      <c r="G38" s="124">
        <f>G39</f>
        <v>2209.5</v>
      </c>
    </row>
    <row r="39" spans="1:7" ht="28.5" customHeight="1">
      <c r="A39" s="28" t="s">
        <v>231</v>
      </c>
      <c r="B39" s="37"/>
      <c r="C39" s="24"/>
      <c r="D39" s="24"/>
      <c r="E39" s="71" t="s">
        <v>603</v>
      </c>
      <c r="F39" s="29" t="s">
        <v>194</v>
      </c>
      <c r="G39" s="382">
        <f>'расх 22 г'!G204</f>
        <v>2209.5</v>
      </c>
    </row>
    <row r="40" spans="1:7" ht="18.75" customHeight="1">
      <c r="A40" s="125" t="s">
        <v>577</v>
      </c>
      <c r="B40" s="37"/>
      <c r="C40" s="24"/>
      <c r="D40" s="24"/>
      <c r="E40" s="71" t="s">
        <v>603</v>
      </c>
      <c r="F40" s="29" t="s">
        <v>232</v>
      </c>
      <c r="G40" s="382">
        <f>G41</f>
        <v>0</v>
      </c>
    </row>
    <row r="41" spans="1:7" ht="29.25" customHeight="1">
      <c r="A41" s="28" t="s">
        <v>231</v>
      </c>
      <c r="B41" s="37"/>
      <c r="C41" s="24"/>
      <c r="D41" s="24"/>
      <c r="E41" s="71" t="s">
        <v>603</v>
      </c>
      <c r="F41" s="29" t="s">
        <v>194</v>
      </c>
      <c r="G41" s="382">
        <f>'расх 22 г'!G206</f>
        <v>0</v>
      </c>
    </row>
    <row r="42" spans="1:7" ht="29.25" customHeight="1">
      <c r="A42" s="334" t="s">
        <v>594</v>
      </c>
      <c r="B42" s="37"/>
      <c r="C42" s="24"/>
      <c r="D42" s="24"/>
      <c r="E42" s="71" t="s">
        <v>603</v>
      </c>
      <c r="F42" s="29" t="s">
        <v>232</v>
      </c>
      <c r="G42" s="124">
        <f>G43</f>
        <v>100</v>
      </c>
    </row>
    <row r="43" spans="1:7" s="4" customFormat="1" ht="29.25" customHeight="1">
      <c r="A43" s="28" t="s">
        <v>231</v>
      </c>
      <c r="B43" s="37"/>
      <c r="C43" s="24"/>
      <c r="D43" s="24"/>
      <c r="E43" s="71" t="s">
        <v>603</v>
      </c>
      <c r="F43" s="29" t="s">
        <v>194</v>
      </c>
      <c r="G43" s="382">
        <f>'расх 22 г'!G210</f>
        <v>100</v>
      </c>
    </row>
    <row r="44" spans="1:7" s="4" customFormat="1" ht="29.25" customHeight="1">
      <c r="A44" s="64" t="s">
        <v>769</v>
      </c>
      <c r="B44" s="58" t="s">
        <v>155</v>
      </c>
      <c r="C44" s="50" t="s">
        <v>363</v>
      </c>
      <c r="D44" s="50" t="s">
        <v>357</v>
      </c>
      <c r="E44" s="74" t="s">
        <v>60</v>
      </c>
      <c r="F44" s="29"/>
      <c r="G44" s="123">
        <f>G45+G62+G76+G80+G82</f>
        <v>8961.112219999999</v>
      </c>
    </row>
    <row r="45" spans="1:7" s="4" customFormat="1" ht="29.25" customHeight="1">
      <c r="A45" s="46" t="s">
        <v>164</v>
      </c>
      <c r="B45" s="37" t="s">
        <v>155</v>
      </c>
      <c r="C45" s="45" t="s">
        <v>363</v>
      </c>
      <c r="D45" s="45" t="s">
        <v>357</v>
      </c>
      <c r="E45" s="51" t="s">
        <v>61</v>
      </c>
      <c r="F45" s="29"/>
      <c r="G45" s="124">
        <f>G46</f>
        <v>6608.488</v>
      </c>
    </row>
    <row r="46" spans="1:7" s="4" customFormat="1" ht="29.25" customHeight="1">
      <c r="A46" s="46" t="s">
        <v>165</v>
      </c>
      <c r="B46" s="37" t="s">
        <v>155</v>
      </c>
      <c r="C46" s="45" t="s">
        <v>363</v>
      </c>
      <c r="D46" s="45" t="s">
        <v>357</v>
      </c>
      <c r="E46" s="51" t="s">
        <v>253</v>
      </c>
      <c r="F46" s="29"/>
      <c r="G46" s="124">
        <f>G47+G53+G57+G60</f>
        <v>6608.488</v>
      </c>
    </row>
    <row r="47" spans="1:7" s="4" customFormat="1" ht="29.25" customHeight="1">
      <c r="A47" s="59" t="s">
        <v>227</v>
      </c>
      <c r="B47" s="37" t="s">
        <v>155</v>
      </c>
      <c r="C47" s="29" t="s">
        <v>363</v>
      </c>
      <c r="D47" s="29" t="s">
        <v>357</v>
      </c>
      <c r="E47" s="71" t="s">
        <v>253</v>
      </c>
      <c r="F47" s="25" t="s">
        <v>535</v>
      </c>
      <c r="G47" s="124">
        <f>G48</f>
        <v>4739.5</v>
      </c>
    </row>
    <row r="48" spans="1:7" s="4" customFormat="1" ht="29.25" customHeight="1">
      <c r="A48" s="26" t="s">
        <v>288</v>
      </c>
      <c r="B48" s="37" t="s">
        <v>155</v>
      </c>
      <c r="C48" s="24" t="s">
        <v>363</v>
      </c>
      <c r="D48" s="24" t="s">
        <v>357</v>
      </c>
      <c r="E48" s="71" t="s">
        <v>253</v>
      </c>
      <c r="F48" s="40" t="s">
        <v>423</v>
      </c>
      <c r="G48" s="124">
        <f>'расх 22 г'!G254</f>
        <v>4739.5</v>
      </c>
    </row>
    <row r="49" spans="1:7" s="4" customFormat="1" ht="29.25" customHeight="1" hidden="1">
      <c r="A49" s="26" t="s">
        <v>267</v>
      </c>
      <c r="B49" s="37" t="s">
        <v>155</v>
      </c>
      <c r="C49" s="24" t="s">
        <v>363</v>
      </c>
      <c r="D49" s="24" t="s">
        <v>357</v>
      </c>
      <c r="E49" s="71" t="s">
        <v>253</v>
      </c>
      <c r="F49" s="24" t="s">
        <v>395</v>
      </c>
      <c r="G49" s="124"/>
    </row>
    <row r="50" spans="1:7" s="4" customFormat="1" ht="29.25" customHeight="1" hidden="1">
      <c r="A50" s="26" t="s">
        <v>268</v>
      </c>
      <c r="B50" s="37" t="s">
        <v>155</v>
      </c>
      <c r="C50" s="24" t="s">
        <v>363</v>
      </c>
      <c r="D50" s="24" t="s">
        <v>357</v>
      </c>
      <c r="E50" s="71" t="s">
        <v>253</v>
      </c>
      <c r="F50" s="24" t="s">
        <v>396</v>
      </c>
      <c r="G50" s="124"/>
    </row>
    <row r="51" spans="1:7" s="4" customFormat="1" ht="29.25" customHeight="1" hidden="1">
      <c r="A51" s="26" t="s">
        <v>269</v>
      </c>
      <c r="B51" s="37" t="s">
        <v>155</v>
      </c>
      <c r="C51" s="24" t="s">
        <v>363</v>
      </c>
      <c r="D51" s="24" t="s">
        <v>357</v>
      </c>
      <c r="E51" s="71" t="s">
        <v>253</v>
      </c>
      <c r="F51" s="24" t="s">
        <v>186</v>
      </c>
      <c r="G51" s="124"/>
    </row>
    <row r="52" spans="1:7" s="4" customFormat="1" ht="29.25" customHeight="1">
      <c r="A52" s="26" t="s">
        <v>166</v>
      </c>
      <c r="B52" s="37" t="s">
        <v>155</v>
      </c>
      <c r="C52" s="24" t="s">
        <v>363</v>
      </c>
      <c r="D52" s="24" t="s">
        <v>357</v>
      </c>
      <c r="E52" s="71" t="s">
        <v>254</v>
      </c>
      <c r="F52" s="24"/>
      <c r="G52" s="124">
        <f>G53</f>
        <v>1862.912</v>
      </c>
    </row>
    <row r="53" spans="1:7" s="4" customFormat="1" ht="29.25" customHeight="1">
      <c r="A53" s="28" t="s">
        <v>231</v>
      </c>
      <c r="B53" s="37" t="s">
        <v>155</v>
      </c>
      <c r="C53" s="24" t="s">
        <v>363</v>
      </c>
      <c r="D53" s="24" t="s">
        <v>357</v>
      </c>
      <c r="E53" s="71" t="s">
        <v>254</v>
      </c>
      <c r="F53" s="24" t="s">
        <v>232</v>
      </c>
      <c r="G53" s="124">
        <f>G54</f>
        <v>1862.912</v>
      </c>
    </row>
    <row r="54" spans="1:7" s="4" customFormat="1" ht="29.25" customHeight="1">
      <c r="A54" s="125" t="s">
        <v>233</v>
      </c>
      <c r="B54" s="37" t="s">
        <v>155</v>
      </c>
      <c r="C54" s="24" t="s">
        <v>363</v>
      </c>
      <c r="D54" s="24" t="s">
        <v>357</v>
      </c>
      <c r="E54" s="71" t="s">
        <v>254</v>
      </c>
      <c r="F54" s="24" t="s">
        <v>194</v>
      </c>
      <c r="G54" s="124">
        <f>'расх 22 г'!G260</f>
        <v>1862.912</v>
      </c>
    </row>
    <row r="55" spans="1:7" s="4" customFormat="1" ht="29.25" customHeight="1" hidden="1">
      <c r="A55" s="26" t="s">
        <v>374</v>
      </c>
      <c r="B55" s="37" t="s">
        <v>155</v>
      </c>
      <c r="C55" s="24" t="s">
        <v>363</v>
      </c>
      <c r="D55" s="24" t="s">
        <v>357</v>
      </c>
      <c r="E55" s="71" t="s">
        <v>254</v>
      </c>
      <c r="F55" s="24" t="s">
        <v>375</v>
      </c>
      <c r="G55" s="124"/>
    </row>
    <row r="56" spans="1:7" s="4" customFormat="1" ht="29.25" customHeight="1" hidden="1">
      <c r="A56" s="26" t="s">
        <v>452</v>
      </c>
      <c r="B56" s="37" t="s">
        <v>155</v>
      </c>
      <c r="C56" s="24" t="s">
        <v>363</v>
      </c>
      <c r="D56" s="24" t="s">
        <v>357</v>
      </c>
      <c r="E56" s="71" t="s">
        <v>254</v>
      </c>
      <c r="F56" s="24" t="s">
        <v>376</v>
      </c>
      <c r="G56" s="124"/>
    </row>
    <row r="57" spans="1:7" s="4" customFormat="1" ht="29.25" customHeight="1">
      <c r="A57" s="26" t="s">
        <v>45</v>
      </c>
      <c r="B57" s="37" t="s">
        <v>155</v>
      </c>
      <c r="C57" s="24" t="s">
        <v>363</v>
      </c>
      <c r="D57" s="24" t="s">
        <v>357</v>
      </c>
      <c r="E57" s="71" t="s">
        <v>254</v>
      </c>
      <c r="F57" s="24" t="s">
        <v>234</v>
      </c>
      <c r="G57" s="124">
        <f>G59+G58</f>
        <v>6.076</v>
      </c>
    </row>
    <row r="58" spans="1:7" s="4" customFormat="1" ht="29.25" customHeight="1">
      <c r="A58" s="26"/>
      <c r="B58" s="37"/>
      <c r="C58" s="24"/>
      <c r="D58" s="24"/>
      <c r="E58" s="71" t="s">
        <v>254</v>
      </c>
      <c r="F58" s="24" t="s">
        <v>236</v>
      </c>
      <c r="G58" s="124">
        <f>'расх 22 г'!G265</f>
        <v>0</v>
      </c>
    </row>
    <row r="59" spans="1:7" s="4" customFormat="1" ht="29.25" customHeight="1">
      <c r="A59" s="26" t="s">
        <v>198</v>
      </c>
      <c r="B59" s="37" t="s">
        <v>155</v>
      </c>
      <c r="C59" s="24" t="s">
        <v>363</v>
      </c>
      <c r="D59" s="24" t="s">
        <v>357</v>
      </c>
      <c r="E59" s="71" t="s">
        <v>254</v>
      </c>
      <c r="F59" s="24" t="s">
        <v>197</v>
      </c>
      <c r="G59" s="124">
        <f>'расх 22 г'!G266</f>
        <v>6.076</v>
      </c>
    </row>
    <row r="60" spans="1:7" s="4" customFormat="1" ht="29.25" customHeight="1">
      <c r="A60" s="28" t="s">
        <v>552</v>
      </c>
      <c r="B60" s="37"/>
      <c r="C60" s="24"/>
      <c r="D60" s="24"/>
      <c r="E60" s="71" t="s">
        <v>554</v>
      </c>
      <c r="F60" s="24"/>
      <c r="G60" s="124">
        <f>'расх 22 г'!G269</f>
        <v>0</v>
      </c>
    </row>
    <row r="61" spans="1:7" s="4" customFormat="1" ht="29.25" customHeight="1">
      <c r="A61" s="26"/>
      <c r="B61" s="37"/>
      <c r="C61" s="24"/>
      <c r="D61" s="24"/>
      <c r="E61" s="71"/>
      <c r="F61" s="24"/>
      <c r="G61" s="124"/>
    </row>
    <row r="62" spans="1:7" s="4" customFormat="1" ht="29.25" customHeight="1">
      <c r="A62" s="46" t="s">
        <v>167</v>
      </c>
      <c r="B62" s="44" t="s">
        <v>155</v>
      </c>
      <c r="C62" s="45" t="s">
        <v>363</v>
      </c>
      <c r="D62" s="45" t="s">
        <v>357</v>
      </c>
      <c r="E62" s="51" t="s">
        <v>255</v>
      </c>
      <c r="F62" s="62"/>
      <c r="G62" s="124">
        <f>G63+G70+G75</f>
        <v>1616.864</v>
      </c>
    </row>
    <row r="63" spans="1:7" s="4" customFormat="1" ht="29.25" customHeight="1">
      <c r="A63" s="59" t="s">
        <v>227</v>
      </c>
      <c r="B63" s="37" t="s">
        <v>155</v>
      </c>
      <c r="C63" s="24" t="s">
        <v>363</v>
      </c>
      <c r="D63" s="24" t="s">
        <v>357</v>
      </c>
      <c r="E63" s="48" t="s">
        <v>256</v>
      </c>
      <c r="F63" s="40" t="s">
        <v>535</v>
      </c>
      <c r="G63" s="124">
        <f>G64</f>
        <v>1314.533</v>
      </c>
    </row>
    <row r="64" spans="1:7" s="4" customFormat="1" ht="29.25" customHeight="1">
      <c r="A64" s="26" t="s">
        <v>288</v>
      </c>
      <c r="B64" s="37" t="s">
        <v>155</v>
      </c>
      <c r="C64" s="24" t="s">
        <v>363</v>
      </c>
      <c r="D64" s="24" t="s">
        <v>357</v>
      </c>
      <c r="E64" s="48" t="s">
        <v>257</v>
      </c>
      <c r="F64" s="40" t="s">
        <v>423</v>
      </c>
      <c r="G64" s="124">
        <f>'расх 22 г'!G280</f>
        <v>1314.533</v>
      </c>
    </row>
    <row r="65" spans="1:7" s="4" customFormat="1" ht="29.25" customHeight="1" hidden="1">
      <c r="A65" s="26" t="s">
        <v>267</v>
      </c>
      <c r="B65" s="37" t="s">
        <v>155</v>
      </c>
      <c r="C65" s="24" t="s">
        <v>363</v>
      </c>
      <c r="D65" s="24" t="s">
        <v>357</v>
      </c>
      <c r="E65" s="48" t="s">
        <v>257</v>
      </c>
      <c r="F65" s="24" t="s">
        <v>395</v>
      </c>
      <c r="G65" s="124"/>
    </row>
    <row r="66" spans="1:7" s="4" customFormat="1" ht="29.25" customHeight="1" hidden="1">
      <c r="A66" s="26" t="s">
        <v>268</v>
      </c>
      <c r="B66" s="37" t="s">
        <v>155</v>
      </c>
      <c r="C66" s="24" t="s">
        <v>363</v>
      </c>
      <c r="D66" s="24" t="s">
        <v>357</v>
      </c>
      <c r="E66" s="48" t="s">
        <v>257</v>
      </c>
      <c r="F66" s="24" t="s">
        <v>396</v>
      </c>
      <c r="G66" s="124"/>
    </row>
    <row r="67" spans="1:7" s="4" customFormat="1" ht="29.25" customHeight="1" hidden="1">
      <c r="A67" s="26" t="s">
        <v>269</v>
      </c>
      <c r="B67" s="37" t="s">
        <v>155</v>
      </c>
      <c r="C67" s="24" t="s">
        <v>363</v>
      </c>
      <c r="D67" s="24" t="s">
        <v>357</v>
      </c>
      <c r="E67" s="48" t="s">
        <v>257</v>
      </c>
      <c r="F67" s="24" t="s">
        <v>186</v>
      </c>
      <c r="G67" s="124"/>
    </row>
    <row r="68" spans="1:7" s="4" customFormat="1" ht="29.25" customHeight="1" hidden="1">
      <c r="A68" s="26"/>
      <c r="B68" s="37"/>
      <c r="C68" s="24"/>
      <c r="D68" s="24"/>
      <c r="E68" s="51"/>
      <c r="F68" s="24"/>
      <c r="G68" s="124"/>
    </row>
    <row r="69" spans="1:7" s="4" customFormat="1" ht="29.25" customHeight="1" hidden="1">
      <c r="A69" s="26"/>
      <c r="B69" s="37"/>
      <c r="C69" s="24"/>
      <c r="D69" s="24"/>
      <c r="E69" s="51"/>
      <c r="F69" s="24"/>
      <c r="G69" s="124"/>
    </row>
    <row r="70" spans="1:7" s="4" customFormat="1" ht="29.25" customHeight="1">
      <c r="A70" s="26" t="s">
        <v>168</v>
      </c>
      <c r="B70" s="37" t="s">
        <v>155</v>
      </c>
      <c r="C70" s="24" t="s">
        <v>363</v>
      </c>
      <c r="D70" s="24" t="s">
        <v>357</v>
      </c>
      <c r="E70" s="48" t="s">
        <v>258</v>
      </c>
      <c r="F70" s="24"/>
      <c r="G70" s="124">
        <f>G71</f>
        <v>302.331</v>
      </c>
    </row>
    <row r="71" spans="1:7" s="4" customFormat="1" ht="29.25" customHeight="1">
      <c r="A71" s="28" t="s">
        <v>231</v>
      </c>
      <c r="B71" s="37" t="s">
        <v>155</v>
      </c>
      <c r="C71" s="24" t="s">
        <v>363</v>
      </c>
      <c r="D71" s="24" t="s">
        <v>357</v>
      </c>
      <c r="E71" s="48" t="s">
        <v>258</v>
      </c>
      <c r="F71" s="24" t="s">
        <v>232</v>
      </c>
      <c r="G71" s="124">
        <f>G72</f>
        <v>302.331</v>
      </c>
    </row>
    <row r="72" spans="1:7" s="4" customFormat="1" ht="29.25" customHeight="1">
      <c r="A72" s="125" t="s">
        <v>233</v>
      </c>
      <c r="B72" s="37" t="s">
        <v>155</v>
      </c>
      <c r="C72" s="24" t="s">
        <v>363</v>
      </c>
      <c r="D72" s="24" t="s">
        <v>357</v>
      </c>
      <c r="E72" s="48" t="s">
        <v>258</v>
      </c>
      <c r="F72" s="24" t="s">
        <v>194</v>
      </c>
      <c r="G72" s="124">
        <f>'расх 22 г'!G288</f>
        <v>302.331</v>
      </c>
    </row>
    <row r="73" spans="1:7" s="4" customFormat="1" ht="29.25" customHeight="1" hidden="1">
      <c r="A73" s="26" t="s">
        <v>374</v>
      </c>
      <c r="B73" s="37" t="s">
        <v>155</v>
      </c>
      <c r="C73" s="24" t="s">
        <v>363</v>
      </c>
      <c r="D73" s="24" t="s">
        <v>357</v>
      </c>
      <c r="E73" s="48" t="s">
        <v>258</v>
      </c>
      <c r="F73" s="24" t="s">
        <v>375</v>
      </c>
      <c r="G73" s="124"/>
    </row>
    <row r="74" spans="1:7" s="4" customFormat="1" ht="29.25" customHeight="1" hidden="1">
      <c r="A74" s="26" t="s">
        <v>452</v>
      </c>
      <c r="B74" s="37" t="s">
        <v>155</v>
      </c>
      <c r="C74" s="24" t="s">
        <v>363</v>
      </c>
      <c r="D74" s="24" t="s">
        <v>357</v>
      </c>
      <c r="E74" s="48" t="s">
        <v>258</v>
      </c>
      <c r="F74" s="24" t="s">
        <v>376</v>
      </c>
      <c r="G74" s="124"/>
    </row>
    <row r="75" spans="1:7" s="4" customFormat="1" ht="29.25" customHeight="1" hidden="1">
      <c r="A75" s="28" t="s">
        <v>553</v>
      </c>
      <c r="B75" s="37"/>
      <c r="C75" s="24"/>
      <c r="D75" s="24"/>
      <c r="E75" s="71" t="s">
        <v>555</v>
      </c>
      <c r="F75" s="24"/>
      <c r="G75" s="124">
        <f>'расх 22 г'!G291</f>
        <v>0</v>
      </c>
    </row>
    <row r="76" spans="1:7" s="4" customFormat="1" ht="29.25" customHeight="1">
      <c r="A76" s="46" t="s">
        <v>169</v>
      </c>
      <c r="B76" s="44" t="s">
        <v>155</v>
      </c>
      <c r="C76" s="45" t="s">
        <v>363</v>
      </c>
      <c r="D76" s="45" t="s">
        <v>357</v>
      </c>
      <c r="E76" s="51" t="s">
        <v>259</v>
      </c>
      <c r="F76" s="45"/>
      <c r="G76" s="124">
        <f>G77</f>
        <v>193.478</v>
      </c>
    </row>
    <row r="77" spans="1:7" s="4" customFormat="1" ht="29.25" customHeight="1">
      <c r="A77" s="59" t="s">
        <v>170</v>
      </c>
      <c r="B77" s="37" t="s">
        <v>155</v>
      </c>
      <c r="C77" s="24" t="s">
        <v>363</v>
      </c>
      <c r="D77" s="24" t="s">
        <v>357</v>
      </c>
      <c r="E77" s="48" t="s">
        <v>260</v>
      </c>
      <c r="F77" s="24"/>
      <c r="G77" s="124">
        <f>G78</f>
        <v>193.478</v>
      </c>
    </row>
    <row r="78" spans="1:7" s="4" customFormat="1" ht="29.25" customHeight="1">
      <c r="A78" s="59" t="s">
        <v>227</v>
      </c>
      <c r="B78" s="37" t="s">
        <v>155</v>
      </c>
      <c r="C78" s="24" t="s">
        <v>363</v>
      </c>
      <c r="D78" s="24" t="s">
        <v>357</v>
      </c>
      <c r="E78" s="48" t="s">
        <v>260</v>
      </c>
      <c r="F78" s="40" t="s">
        <v>535</v>
      </c>
      <c r="G78" s="124">
        <f>G79</f>
        <v>193.478</v>
      </c>
    </row>
    <row r="79" spans="1:7" s="4" customFormat="1" ht="29.25" customHeight="1">
      <c r="A79" s="26" t="s">
        <v>288</v>
      </c>
      <c r="B79" s="37" t="s">
        <v>155</v>
      </c>
      <c r="C79" s="24" t="s">
        <v>363</v>
      </c>
      <c r="D79" s="24" t="s">
        <v>357</v>
      </c>
      <c r="E79" s="48" t="s">
        <v>260</v>
      </c>
      <c r="F79" s="40" t="s">
        <v>423</v>
      </c>
      <c r="G79" s="124">
        <f>'расх 22 г'!G300</f>
        <v>193.478</v>
      </c>
    </row>
    <row r="80" spans="1:7" s="4" customFormat="1" ht="29.25" customHeight="1">
      <c r="A80" s="243" t="s">
        <v>761</v>
      </c>
      <c r="B80" s="37"/>
      <c r="C80" s="24"/>
      <c r="D80" s="24"/>
      <c r="E80" s="117" t="s">
        <v>764</v>
      </c>
      <c r="F80" s="34"/>
      <c r="G80" s="378">
        <f>G81</f>
        <v>522.06</v>
      </c>
    </row>
    <row r="81" spans="1:7" s="4" customFormat="1" ht="29.25" customHeight="1">
      <c r="A81" s="28" t="s">
        <v>231</v>
      </c>
      <c r="B81" s="37"/>
      <c r="C81" s="24"/>
      <c r="D81" s="24"/>
      <c r="E81" s="117" t="s">
        <v>764</v>
      </c>
      <c r="F81" s="29" t="s">
        <v>232</v>
      </c>
      <c r="G81" s="378">
        <f>'расх 22 г'!G306</f>
        <v>522.06</v>
      </c>
    </row>
    <row r="82" spans="1:7" s="4" customFormat="1" ht="29.25" customHeight="1">
      <c r="A82" s="423" t="s">
        <v>766</v>
      </c>
      <c r="B82" s="37"/>
      <c r="C82" s="24"/>
      <c r="D82" s="24"/>
      <c r="E82" s="117" t="s">
        <v>767</v>
      </c>
      <c r="F82" s="29"/>
      <c r="G82" s="378">
        <f>G83</f>
        <v>20.22222</v>
      </c>
    </row>
    <row r="83" spans="1:7" s="4" customFormat="1" ht="29.25" customHeight="1">
      <c r="A83" s="28" t="s">
        <v>231</v>
      </c>
      <c r="B83" s="37"/>
      <c r="C83" s="24"/>
      <c r="D83" s="24"/>
      <c r="E83" s="117" t="s">
        <v>767</v>
      </c>
      <c r="F83" s="29" t="s">
        <v>232</v>
      </c>
      <c r="G83" s="378">
        <f>'расх 22 г'!G311</f>
        <v>20.22222</v>
      </c>
    </row>
    <row r="84" spans="1:7" s="4" customFormat="1" ht="29.25" customHeight="1">
      <c r="A84" s="77" t="s">
        <v>713</v>
      </c>
      <c r="B84" s="37"/>
      <c r="C84" s="24"/>
      <c r="D84" s="24"/>
      <c r="E84" s="74" t="s">
        <v>291</v>
      </c>
      <c r="F84" s="40"/>
      <c r="G84" s="320">
        <f>G85</f>
        <v>0</v>
      </c>
    </row>
    <row r="85" spans="1:7" s="4" customFormat="1" ht="29.25" customHeight="1">
      <c r="A85" s="182" t="s">
        <v>544</v>
      </c>
      <c r="B85" s="37"/>
      <c r="C85" s="24"/>
      <c r="D85" s="24"/>
      <c r="E85" s="48" t="s">
        <v>439</v>
      </c>
      <c r="F85" s="40" t="s">
        <v>546</v>
      </c>
      <c r="G85" s="124">
        <f>G86+G87</f>
        <v>0</v>
      </c>
    </row>
    <row r="86" spans="1:7" s="4" customFormat="1" ht="29.25" customHeight="1">
      <c r="A86" s="28" t="s">
        <v>542</v>
      </c>
      <c r="B86" s="37"/>
      <c r="C86" s="24"/>
      <c r="D86" s="24"/>
      <c r="E86" s="48" t="s">
        <v>543</v>
      </c>
      <c r="F86" s="40" t="s">
        <v>8</v>
      </c>
      <c r="G86" s="124">
        <f>'расх 22 г'!G187</f>
        <v>0</v>
      </c>
    </row>
    <row r="87" spans="1:7" s="4" customFormat="1" ht="29.25" customHeight="1">
      <c r="A87" s="334" t="s">
        <v>545</v>
      </c>
      <c r="B87" s="37"/>
      <c r="C87" s="24"/>
      <c r="D87" s="24"/>
      <c r="E87" s="48" t="s">
        <v>440</v>
      </c>
      <c r="F87" s="40" t="s">
        <v>8</v>
      </c>
      <c r="G87" s="124">
        <f>'расх 22 г'!G192</f>
        <v>0</v>
      </c>
    </row>
    <row r="88" spans="1:7" s="4" customFormat="1" ht="29.25" customHeight="1">
      <c r="A88" s="64" t="s">
        <v>632</v>
      </c>
      <c r="B88" s="37"/>
      <c r="C88" s="24"/>
      <c r="D88" s="24"/>
      <c r="E88" s="74" t="s">
        <v>634</v>
      </c>
      <c r="F88" s="40"/>
      <c r="G88" s="320">
        <f>G89</f>
        <v>0</v>
      </c>
    </row>
    <row r="89" spans="1:7" s="4" customFormat="1" ht="29.25" customHeight="1">
      <c r="A89" s="26" t="s">
        <v>633</v>
      </c>
      <c r="B89" s="37"/>
      <c r="C89" s="24"/>
      <c r="D89" s="24"/>
      <c r="E89" s="71" t="s">
        <v>635</v>
      </c>
      <c r="F89" s="40" t="s">
        <v>232</v>
      </c>
      <c r="G89" s="124">
        <f>G90</f>
        <v>0</v>
      </c>
    </row>
    <row r="90" spans="1:7" s="4" customFormat="1" ht="29.25" customHeight="1">
      <c r="A90" s="28" t="s">
        <v>231</v>
      </c>
      <c r="B90" s="37"/>
      <c r="C90" s="24"/>
      <c r="D90" s="24"/>
      <c r="E90" s="71" t="s">
        <v>635</v>
      </c>
      <c r="F90" s="40" t="s">
        <v>194</v>
      </c>
      <c r="G90" s="124">
        <f>G91</f>
        <v>0</v>
      </c>
    </row>
    <row r="91" spans="1:7" s="4" customFormat="1" ht="27.75" customHeight="1">
      <c r="A91" s="26" t="s">
        <v>452</v>
      </c>
      <c r="B91" s="37"/>
      <c r="C91" s="24"/>
      <c r="D91" s="24"/>
      <c r="E91" s="71" t="s">
        <v>635</v>
      </c>
      <c r="F91" s="29" t="s">
        <v>376</v>
      </c>
      <c r="G91" s="124">
        <f>'расх 22 г'!G215</f>
        <v>0</v>
      </c>
    </row>
    <row r="92" spans="1:10" s="4" customFormat="1" ht="25.5" customHeight="1">
      <c r="A92" s="113" t="s">
        <v>62</v>
      </c>
      <c r="B92" s="122"/>
      <c r="C92" s="114"/>
      <c r="D92" s="114"/>
      <c r="E92" s="71"/>
      <c r="F92" s="114"/>
      <c r="G92" s="336">
        <f>G17+G29+G36+G44+G88+G84</f>
        <v>15175.28524</v>
      </c>
      <c r="J92" s="126"/>
    </row>
    <row r="93" spans="1:7" s="4" customFormat="1" ht="28.5" customHeight="1">
      <c r="A93" s="116" t="s">
        <v>226</v>
      </c>
      <c r="B93" s="36" t="s">
        <v>58</v>
      </c>
      <c r="C93" s="55" t="s">
        <v>357</v>
      </c>
      <c r="D93" s="55" t="s">
        <v>358</v>
      </c>
      <c r="E93" s="55" t="s">
        <v>105</v>
      </c>
      <c r="F93" s="56"/>
      <c r="G93" s="383">
        <f>G94</f>
        <v>1556.01</v>
      </c>
    </row>
    <row r="94" spans="1:7" s="4" customFormat="1" ht="15.75">
      <c r="A94" s="15" t="s">
        <v>183</v>
      </c>
      <c r="B94" s="37" t="s">
        <v>58</v>
      </c>
      <c r="C94" s="90" t="s">
        <v>357</v>
      </c>
      <c r="D94" s="90" t="s">
        <v>358</v>
      </c>
      <c r="E94" s="70" t="s">
        <v>106</v>
      </c>
      <c r="F94" s="90"/>
      <c r="G94" s="384">
        <f>G95</f>
        <v>1556.01</v>
      </c>
    </row>
    <row r="95" spans="1:7" s="4" customFormat="1" ht="25.5">
      <c r="A95" s="15" t="s">
        <v>184</v>
      </c>
      <c r="B95" s="37" t="s">
        <v>58</v>
      </c>
      <c r="C95" s="70" t="s">
        <v>357</v>
      </c>
      <c r="D95" s="70" t="s">
        <v>358</v>
      </c>
      <c r="E95" s="70" t="s">
        <v>107</v>
      </c>
      <c r="F95" s="90"/>
      <c r="G95" s="384">
        <f>G96</f>
        <v>1556.01</v>
      </c>
    </row>
    <row r="96" spans="1:7" s="68" customFormat="1" ht="27" customHeight="1">
      <c r="A96" s="59" t="s">
        <v>227</v>
      </c>
      <c r="B96" s="37" t="s">
        <v>58</v>
      </c>
      <c r="C96" s="70" t="s">
        <v>357</v>
      </c>
      <c r="D96" s="70" t="s">
        <v>358</v>
      </c>
      <c r="E96" s="70" t="s">
        <v>107</v>
      </c>
      <c r="F96" s="90" t="s">
        <v>535</v>
      </c>
      <c r="G96" s="384">
        <f>G97</f>
        <v>1556.01</v>
      </c>
    </row>
    <row r="97" spans="1:7" s="4" customFormat="1" ht="15" customHeight="1">
      <c r="A97" s="59" t="s">
        <v>228</v>
      </c>
      <c r="B97" s="37" t="s">
        <v>58</v>
      </c>
      <c r="C97" s="70" t="s">
        <v>357</v>
      </c>
      <c r="D97" s="70" t="s">
        <v>358</v>
      </c>
      <c r="E97" s="70" t="s">
        <v>107</v>
      </c>
      <c r="F97" s="90" t="s">
        <v>459</v>
      </c>
      <c r="G97" s="384">
        <f>'расх 22 г'!G23</f>
        <v>1556.01</v>
      </c>
    </row>
    <row r="98" spans="1:10" s="4" customFormat="1" ht="25.5" customHeight="1" hidden="1">
      <c r="A98" s="92" t="s">
        <v>185</v>
      </c>
      <c r="B98" s="60" t="s">
        <v>58</v>
      </c>
      <c r="C98" s="86" t="s">
        <v>357</v>
      </c>
      <c r="D98" s="86" t="s">
        <v>358</v>
      </c>
      <c r="E98" s="86" t="s">
        <v>107</v>
      </c>
      <c r="F98" s="86">
        <v>121</v>
      </c>
      <c r="G98" s="382"/>
      <c r="J98" s="126"/>
    </row>
    <row r="99" spans="1:7" s="4" customFormat="1" ht="51.75" customHeight="1" hidden="1">
      <c r="A99" s="92" t="s">
        <v>187</v>
      </c>
      <c r="B99" s="60" t="s">
        <v>58</v>
      </c>
      <c r="C99" s="86" t="s">
        <v>357</v>
      </c>
      <c r="D99" s="86" t="s">
        <v>358</v>
      </c>
      <c r="E99" s="86" t="s">
        <v>107</v>
      </c>
      <c r="F99" s="86" t="s">
        <v>188</v>
      </c>
      <c r="G99" s="382"/>
    </row>
    <row r="100" spans="1:7" s="4" customFormat="1" ht="26.25" customHeight="1">
      <c r="A100" s="116" t="s">
        <v>189</v>
      </c>
      <c r="B100" s="36" t="s">
        <v>58</v>
      </c>
      <c r="C100" s="34" t="s">
        <v>357</v>
      </c>
      <c r="D100" s="34" t="s">
        <v>360</v>
      </c>
      <c r="E100" s="55" t="s">
        <v>108</v>
      </c>
      <c r="F100" s="34"/>
      <c r="G100" s="123">
        <f>G101</f>
        <v>1027.1</v>
      </c>
    </row>
    <row r="101" spans="1:7" s="4" customFormat="1" ht="15.75">
      <c r="A101" s="94" t="s">
        <v>229</v>
      </c>
      <c r="B101" s="37" t="s">
        <v>58</v>
      </c>
      <c r="C101" s="29" t="s">
        <v>357</v>
      </c>
      <c r="D101" s="29" t="s">
        <v>360</v>
      </c>
      <c r="E101" s="70" t="s">
        <v>109</v>
      </c>
      <c r="F101" s="40"/>
      <c r="G101" s="124">
        <f>G102</f>
        <v>1027.1</v>
      </c>
    </row>
    <row r="102" spans="1:7" s="4" customFormat="1" ht="25.5">
      <c r="A102" s="15" t="s">
        <v>184</v>
      </c>
      <c r="B102" s="37" t="s">
        <v>58</v>
      </c>
      <c r="C102" s="29" t="s">
        <v>357</v>
      </c>
      <c r="D102" s="29" t="s">
        <v>360</v>
      </c>
      <c r="E102" s="70" t="s">
        <v>110</v>
      </c>
      <c r="F102" s="40"/>
      <c r="G102" s="384">
        <f>G103</f>
        <v>1027.1</v>
      </c>
    </row>
    <row r="103" spans="1:7" s="4" customFormat="1" ht="39.75" customHeight="1">
      <c r="A103" s="59" t="s">
        <v>227</v>
      </c>
      <c r="B103" s="37" t="s">
        <v>58</v>
      </c>
      <c r="C103" s="29" t="s">
        <v>357</v>
      </c>
      <c r="D103" s="29" t="s">
        <v>360</v>
      </c>
      <c r="E103" s="70" t="s">
        <v>110</v>
      </c>
      <c r="F103" s="40" t="s">
        <v>535</v>
      </c>
      <c r="G103" s="384">
        <f>G104</f>
        <v>1027.1</v>
      </c>
    </row>
    <row r="104" spans="1:10" s="4" customFormat="1" ht="26.25" customHeight="1">
      <c r="A104" s="59" t="s">
        <v>228</v>
      </c>
      <c r="B104" s="37" t="s">
        <v>58</v>
      </c>
      <c r="C104" s="29" t="s">
        <v>357</v>
      </c>
      <c r="D104" s="29" t="s">
        <v>360</v>
      </c>
      <c r="E104" s="70" t="s">
        <v>110</v>
      </c>
      <c r="F104" s="40" t="s">
        <v>459</v>
      </c>
      <c r="G104" s="384">
        <f>'расх 22 г'!G31</f>
        <v>1027.1</v>
      </c>
      <c r="J104" s="127"/>
    </row>
    <row r="105" spans="1:7" s="4" customFormat="1" ht="27" customHeight="1" hidden="1">
      <c r="A105" s="92" t="s">
        <v>185</v>
      </c>
      <c r="B105" s="60" t="s">
        <v>58</v>
      </c>
      <c r="C105" s="86" t="s">
        <v>357</v>
      </c>
      <c r="D105" s="86" t="s">
        <v>360</v>
      </c>
      <c r="E105" s="86" t="s">
        <v>110</v>
      </c>
      <c r="F105" s="86">
        <v>121</v>
      </c>
      <c r="G105" s="382"/>
    </row>
    <row r="106" spans="1:7" s="4" customFormat="1" ht="52.5" customHeight="1" hidden="1">
      <c r="A106" s="92" t="s">
        <v>187</v>
      </c>
      <c r="B106" s="60" t="s">
        <v>58</v>
      </c>
      <c r="C106" s="86" t="s">
        <v>357</v>
      </c>
      <c r="D106" s="86" t="s">
        <v>360</v>
      </c>
      <c r="E106" s="86" t="s">
        <v>110</v>
      </c>
      <c r="F106" s="86" t="s">
        <v>188</v>
      </c>
      <c r="G106" s="382"/>
    </row>
    <row r="107" spans="1:7" s="4" customFormat="1" ht="26.25" customHeight="1">
      <c r="A107" s="54" t="s">
        <v>190</v>
      </c>
      <c r="B107" s="37" t="s">
        <v>58</v>
      </c>
      <c r="C107" s="29" t="s">
        <v>357</v>
      </c>
      <c r="D107" s="29" t="s">
        <v>359</v>
      </c>
      <c r="E107" s="55" t="s">
        <v>111</v>
      </c>
      <c r="F107" s="34"/>
      <c r="G107" s="123">
        <f>G108+G158+G195+G127</f>
        <v>22454.57604</v>
      </c>
    </row>
    <row r="108" spans="1:7" s="4" customFormat="1" ht="25.5">
      <c r="A108" s="28" t="s">
        <v>230</v>
      </c>
      <c r="B108" s="37" t="s">
        <v>58</v>
      </c>
      <c r="C108" s="29" t="s">
        <v>357</v>
      </c>
      <c r="D108" s="29" t="s">
        <v>359</v>
      </c>
      <c r="E108" s="70" t="s">
        <v>112</v>
      </c>
      <c r="F108" s="29"/>
      <c r="G108" s="124">
        <f>G109+G115</f>
        <v>12001.75604</v>
      </c>
    </row>
    <row r="109" spans="1:7" s="4" customFormat="1" ht="25.5">
      <c r="A109" s="15" t="s">
        <v>184</v>
      </c>
      <c r="B109" s="37" t="s">
        <v>58</v>
      </c>
      <c r="C109" s="29" t="s">
        <v>357</v>
      </c>
      <c r="D109" s="29" t="s">
        <v>359</v>
      </c>
      <c r="E109" s="70" t="s">
        <v>113</v>
      </c>
      <c r="F109" s="29"/>
      <c r="G109" s="335">
        <f>G110</f>
        <v>9897.7</v>
      </c>
    </row>
    <row r="110" spans="1:7" s="4" customFormat="1" ht="41.25" customHeight="1">
      <c r="A110" s="59" t="s">
        <v>227</v>
      </c>
      <c r="B110" s="37" t="s">
        <v>58</v>
      </c>
      <c r="C110" s="29" t="s">
        <v>357</v>
      </c>
      <c r="D110" s="29" t="s">
        <v>359</v>
      </c>
      <c r="E110" s="70" t="s">
        <v>113</v>
      </c>
      <c r="F110" s="29" t="s">
        <v>535</v>
      </c>
      <c r="G110" s="335">
        <f>G111</f>
        <v>9897.7</v>
      </c>
    </row>
    <row r="111" spans="1:7" s="4" customFormat="1" ht="19.5" customHeight="1">
      <c r="A111" s="15" t="s">
        <v>193</v>
      </c>
      <c r="B111" s="37" t="s">
        <v>58</v>
      </c>
      <c r="C111" s="29" t="s">
        <v>357</v>
      </c>
      <c r="D111" s="29" t="s">
        <v>359</v>
      </c>
      <c r="E111" s="70" t="s">
        <v>113</v>
      </c>
      <c r="F111" s="29" t="s">
        <v>459</v>
      </c>
      <c r="G111" s="335">
        <f>'расх 22 г'!G39</f>
        <v>9897.7</v>
      </c>
    </row>
    <row r="112" spans="1:7" s="4" customFormat="1" ht="29.25" customHeight="1" hidden="1">
      <c r="A112" s="92" t="s">
        <v>185</v>
      </c>
      <c r="B112" s="60" t="s">
        <v>58</v>
      </c>
      <c r="C112" s="72" t="s">
        <v>357</v>
      </c>
      <c r="D112" s="72" t="s">
        <v>359</v>
      </c>
      <c r="E112" s="86" t="s">
        <v>113</v>
      </c>
      <c r="F112" s="72" t="s">
        <v>372</v>
      </c>
      <c r="G112" s="124">
        <v>5080</v>
      </c>
    </row>
    <row r="113" spans="1:7" s="4" customFormat="1" ht="28.5" customHeight="1" hidden="1">
      <c r="A113" s="92" t="s">
        <v>196</v>
      </c>
      <c r="B113" s="60" t="s">
        <v>58</v>
      </c>
      <c r="C113" s="72" t="s">
        <v>357</v>
      </c>
      <c r="D113" s="72" t="s">
        <v>359</v>
      </c>
      <c r="E113" s="86" t="s">
        <v>113</v>
      </c>
      <c r="F113" s="72" t="s">
        <v>373</v>
      </c>
      <c r="G113" s="124">
        <v>2.34</v>
      </c>
    </row>
    <row r="114" spans="1:7" s="4" customFormat="1" ht="38.25" hidden="1">
      <c r="A114" s="92" t="s">
        <v>187</v>
      </c>
      <c r="B114" s="60" t="s">
        <v>58</v>
      </c>
      <c r="C114" s="72" t="s">
        <v>357</v>
      </c>
      <c r="D114" s="72" t="s">
        <v>359</v>
      </c>
      <c r="E114" s="86" t="s">
        <v>113</v>
      </c>
      <c r="F114" s="72" t="s">
        <v>188</v>
      </c>
      <c r="G114" s="124">
        <v>1417.445</v>
      </c>
    </row>
    <row r="115" spans="1:7" s="4" customFormat="1" ht="27" customHeight="1">
      <c r="A115" s="15" t="s">
        <v>192</v>
      </c>
      <c r="B115" s="37" t="s">
        <v>58</v>
      </c>
      <c r="C115" s="29" t="s">
        <v>357</v>
      </c>
      <c r="D115" s="29" t="s">
        <v>359</v>
      </c>
      <c r="E115" s="70" t="s">
        <v>114</v>
      </c>
      <c r="F115" s="29"/>
      <c r="G115" s="124">
        <f>G116+G120</f>
        <v>2104.05604</v>
      </c>
    </row>
    <row r="116" spans="1:7" s="4" customFormat="1" ht="16.5" customHeight="1">
      <c r="A116" s="28" t="s">
        <v>231</v>
      </c>
      <c r="B116" s="37" t="s">
        <v>58</v>
      </c>
      <c r="C116" s="29" t="s">
        <v>357</v>
      </c>
      <c r="D116" s="29" t="s">
        <v>359</v>
      </c>
      <c r="E116" s="70" t="s">
        <v>114</v>
      </c>
      <c r="F116" s="29" t="s">
        <v>232</v>
      </c>
      <c r="G116" s="124">
        <f>G117</f>
        <v>1732.08</v>
      </c>
    </row>
    <row r="117" spans="1:7" s="4" customFormat="1" ht="16.5" customHeight="1">
      <c r="A117" s="15" t="s">
        <v>233</v>
      </c>
      <c r="B117" s="37" t="s">
        <v>58</v>
      </c>
      <c r="C117" s="29" t="s">
        <v>357</v>
      </c>
      <c r="D117" s="29" t="s">
        <v>359</v>
      </c>
      <c r="E117" s="70" t="s">
        <v>114</v>
      </c>
      <c r="F117" s="29" t="s">
        <v>194</v>
      </c>
      <c r="G117" s="124">
        <f>'расх 22 г'!G45</f>
        <v>1732.08</v>
      </c>
    </row>
    <row r="118" spans="1:7" s="4" customFormat="1" ht="66.75" customHeight="1" hidden="1">
      <c r="A118" s="65" t="s">
        <v>374</v>
      </c>
      <c r="B118" s="60" t="s">
        <v>58</v>
      </c>
      <c r="C118" s="72" t="s">
        <v>357</v>
      </c>
      <c r="D118" s="72" t="s">
        <v>359</v>
      </c>
      <c r="E118" s="86" t="s">
        <v>114</v>
      </c>
      <c r="F118" s="72" t="s">
        <v>375</v>
      </c>
      <c r="G118" s="124">
        <v>441.02</v>
      </c>
    </row>
    <row r="119" spans="1:7" s="4" customFormat="1" ht="18" customHeight="1" hidden="1">
      <c r="A119" s="65" t="s">
        <v>452</v>
      </c>
      <c r="B119" s="60" t="s">
        <v>58</v>
      </c>
      <c r="C119" s="72" t="s">
        <v>357</v>
      </c>
      <c r="D119" s="72" t="s">
        <v>359</v>
      </c>
      <c r="E119" s="86" t="s">
        <v>114</v>
      </c>
      <c r="F119" s="72" t="s">
        <v>376</v>
      </c>
      <c r="G119" s="124">
        <v>1044.489</v>
      </c>
    </row>
    <row r="120" spans="1:7" s="4" customFormat="1" ht="17.25" customHeight="1">
      <c r="A120" s="28" t="s">
        <v>45</v>
      </c>
      <c r="B120" s="37" t="s">
        <v>58</v>
      </c>
      <c r="C120" s="29" t="s">
        <v>357</v>
      </c>
      <c r="D120" s="29" t="s">
        <v>359</v>
      </c>
      <c r="E120" s="70" t="s">
        <v>114</v>
      </c>
      <c r="F120" s="29" t="s">
        <v>234</v>
      </c>
      <c r="G120" s="124">
        <f>G121+G123</f>
        <v>371.97604</v>
      </c>
    </row>
    <row r="121" spans="1:7" s="4" customFormat="1" ht="17.25" customHeight="1" hidden="1">
      <c r="A121" s="28" t="s">
        <v>235</v>
      </c>
      <c r="B121" s="37" t="s">
        <v>58</v>
      </c>
      <c r="C121" s="29" t="s">
        <v>357</v>
      </c>
      <c r="D121" s="29" t="s">
        <v>359</v>
      </c>
      <c r="E121" s="117" t="s">
        <v>114</v>
      </c>
      <c r="F121" s="29" t="s">
        <v>236</v>
      </c>
      <c r="G121" s="124">
        <f>'расх 22 г'!G50</f>
        <v>182</v>
      </c>
    </row>
    <row r="122" spans="1:7" ht="39.75" customHeight="1" hidden="1">
      <c r="A122" s="97" t="s">
        <v>237</v>
      </c>
      <c r="B122" s="60" t="s">
        <v>58</v>
      </c>
      <c r="C122" s="72" t="s">
        <v>357</v>
      </c>
      <c r="D122" s="72" t="s">
        <v>359</v>
      </c>
      <c r="E122" s="86" t="s">
        <v>114</v>
      </c>
      <c r="F122" s="72" t="s">
        <v>294</v>
      </c>
      <c r="G122" s="124"/>
    </row>
    <row r="123" spans="1:7" ht="15.75" customHeight="1">
      <c r="A123" s="28" t="s">
        <v>238</v>
      </c>
      <c r="B123" s="37" t="s">
        <v>58</v>
      </c>
      <c r="C123" s="29" t="s">
        <v>357</v>
      </c>
      <c r="D123" s="29" t="s">
        <v>359</v>
      </c>
      <c r="E123" s="70" t="s">
        <v>114</v>
      </c>
      <c r="F123" s="29" t="s">
        <v>197</v>
      </c>
      <c r="G123" s="124">
        <f>'расх 22 г'!G52</f>
        <v>189.97604</v>
      </c>
    </row>
    <row r="124" spans="1:7" ht="27" customHeight="1" hidden="1">
      <c r="A124" s="65" t="s">
        <v>239</v>
      </c>
      <c r="B124" s="60" t="s">
        <v>58</v>
      </c>
      <c r="C124" s="72" t="s">
        <v>357</v>
      </c>
      <c r="D124" s="72" t="s">
        <v>359</v>
      </c>
      <c r="E124" s="86" t="s">
        <v>114</v>
      </c>
      <c r="F124" s="72" t="s">
        <v>378</v>
      </c>
      <c r="G124" s="124"/>
    </row>
    <row r="125" spans="1:7" ht="42" customHeight="1" hidden="1">
      <c r="A125" s="65" t="s">
        <v>200</v>
      </c>
      <c r="B125" s="60" t="s">
        <v>58</v>
      </c>
      <c r="C125" s="72" t="s">
        <v>357</v>
      </c>
      <c r="D125" s="72" t="s">
        <v>359</v>
      </c>
      <c r="E125" s="86" t="s">
        <v>114</v>
      </c>
      <c r="F125" s="72" t="s">
        <v>199</v>
      </c>
      <c r="G125" s="124"/>
    </row>
    <row r="126" spans="1:7" ht="16.5" customHeight="1" hidden="1">
      <c r="A126" s="28" t="s">
        <v>190</v>
      </c>
      <c r="B126" s="37" t="s">
        <v>58</v>
      </c>
      <c r="C126" s="29" t="s">
        <v>363</v>
      </c>
      <c r="D126" s="29" t="s">
        <v>357</v>
      </c>
      <c r="E126" s="70" t="s">
        <v>111</v>
      </c>
      <c r="F126" s="22"/>
      <c r="G126" s="378">
        <f>G127</f>
        <v>7133.4</v>
      </c>
    </row>
    <row r="127" spans="1:7" ht="15.75">
      <c r="A127" s="64" t="s">
        <v>202</v>
      </c>
      <c r="B127" s="58" t="s">
        <v>58</v>
      </c>
      <c r="C127" s="50" t="s">
        <v>363</v>
      </c>
      <c r="D127" s="50" t="s">
        <v>357</v>
      </c>
      <c r="E127" s="393" t="s">
        <v>130</v>
      </c>
      <c r="F127" s="394"/>
      <c r="G127" s="395">
        <f>'расх 22 г'!G218</f>
        <v>7133.4</v>
      </c>
    </row>
    <row r="128" spans="1:7" ht="28.5" customHeight="1" hidden="1">
      <c r="A128" s="28" t="s">
        <v>266</v>
      </c>
      <c r="B128" s="37" t="s">
        <v>58</v>
      </c>
      <c r="C128" s="29" t="s">
        <v>363</v>
      </c>
      <c r="D128" s="29" t="s">
        <v>357</v>
      </c>
      <c r="E128" s="70" t="s">
        <v>131</v>
      </c>
      <c r="F128" s="22"/>
      <c r="G128" s="378">
        <f>G129</f>
        <v>0</v>
      </c>
    </row>
    <row r="129" spans="1:7" ht="28.5" customHeight="1" hidden="1">
      <c r="A129" s="59" t="s">
        <v>227</v>
      </c>
      <c r="B129" s="37" t="s">
        <v>58</v>
      </c>
      <c r="C129" s="29" t="s">
        <v>363</v>
      </c>
      <c r="D129" s="29" t="s">
        <v>357</v>
      </c>
      <c r="E129" s="70" t="s">
        <v>131</v>
      </c>
      <c r="F129" s="22" t="s">
        <v>535</v>
      </c>
      <c r="G129" s="378">
        <f>G130</f>
        <v>0</v>
      </c>
    </row>
    <row r="130" spans="1:7" ht="29.25" customHeight="1" hidden="1">
      <c r="A130" s="28" t="s">
        <v>288</v>
      </c>
      <c r="B130" s="37" t="s">
        <v>58</v>
      </c>
      <c r="C130" s="29" t="s">
        <v>363</v>
      </c>
      <c r="D130" s="29" t="s">
        <v>357</v>
      </c>
      <c r="E130" s="70" t="s">
        <v>131</v>
      </c>
      <c r="F130" s="22" t="s">
        <v>423</v>
      </c>
      <c r="G130" s="378"/>
    </row>
    <row r="131" spans="1:7" ht="51" customHeight="1" hidden="1">
      <c r="A131" s="65" t="s">
        <v>267</v>
      </c>
      <c r="B131" s="37" t="s">
        <v>58</v>
      </c>
      <c r="C131" s="72" t="s">
        <v>363</v>
      </c>
      <c r="D131" s="72" t="s">
        <v>357</v>
      </c>
      <c r="E131" s="86" t="s">
        <v>131</v>
      </c>
      <c r="F131" s="72" t="s">
        <v>395</v>
      </c>
      <c r="G131" s="378"/>
    </row>
    <row r="132" spans="1:7" ht="17.25" customHeight="1" hidden="1">
      <c r="A132" s="65" t="s">
        <v>268</v>
      </c>
      <c r="B132" s="37" t="s">
        <v>58</v>
      </c>
      <c r="C132" s="72" t="s">
        <v>363</v>
      </c>
      <c r="D132" s="72" t="s">
        <v>357</v>
      </c>
      <c r="E132" s="86" t="s">
        <v>131</v>
      </c>
      <c r="F132" s="72" t="s">
        <v>396</v>
      </c>
      <c r="G132" s="378"/>
    </row>
    <row r="133" spans="1:7" ht="25.5" hidden="1">
      <c r="A133" s="65" t="s">
        <v>269</v>
      </c>
      <c r="B133" s="37" t="s">
        <v>58</v>
      </c>
      <c r="C133" s="72" t="s">
        <v>363</v>
      </c>
      <c r="D133" s="72" t="s">
        <v>357</v>
      </c>
      <c r="E133" s="86" t="s">
        <v>131</v>
      </c>
      <c r="F133" s="72" t="s">
        <v>186</v>
      </c>
      <c r="G133" s="378"/>
    </row>
    <row r="134" spans="1:7" ht="27.75" customHeight="1" hidden="1">
      <c r="A134" s="28" t="s">
        <v>271</v>
      </c>
      <c r="B134" s="37" t="s">
        <v>58</v>
      </c>
      <c r="C134" s="29" t="s">
        <v>363</v>
      </c>
      <c r="D134" s="29" t="s">
        <v>357</v>
      </c>
      <c r="E134" s="70" t="s">
        <v>133</v>
      </c>
      <c r="F134" s="22"/>
      <c r="G134" s="378">
        <f>G135</f>
        <v>0</v>
      </c>
    </row>
    <row r="135" spans="1:7" ht="27.75" customHeight="1" hidden="1">
      <c r="A135" s="59" t="s">
        <v>227</v>
      </c>
      <c r="B135" s="37" t="s">
        <v>58</v>
      </c>
      <c r="C135" s="29" t="s">
        <v>363</v>
      </c>
      <c r="D135" s="29" t="s">
        <v>357</v>
      </c>
      <c r="E135" s="70" t="s">
        <v>133</v>
      </c>
      <c r="F135" s="22" t="s">
        <v>535</v>
      </c>
      <c r="G135" s="378">
        <f>G136</f>
        <v>0</v>
      </c>
    </row>
    <row r="136" spans="1:7" ht="42" customHeight="1" hidden="1">
      <c r="A136" s="28" t="s">
        <v>63</v>
      </c>
      <c r="B136" s="37" t="s">
        <v>58</v>
      </c>
      <c r="C136" s="29" t="s">
        <v>363</v>
      </c>
      <c r="D136" s="29" t="s">
        <v>357</v>
      </c>
      <c r="E136" s="70" t="s">
        <v>133</v>
      </c>
      <c r="F136" s="22" t="s">
        <v>423</v>
      </c>
      <c r="G136" s="378"/>
    </row>
    <row r="137" spans="1:7" ht="42" customHeight="1" hidden="1">
      <c r="A137" s="65" t="s">
        <v>267</v>
      </c>
      <c r="B137" s="37" t="s">
        <v>58</v>
      </c>
      <c r="C137" s="72" t="s">
        <v>363</v>
      </c>
      <c r="D137" s="72" t="s">
        <v>357</v>
      </c>
      <c r="E137" s="86" t="s">
        <v>133</v>
      </c>
      <c r="F137" s="72" t="s">
        <v>395</v>
      </c>
      <c r="G137" s="378"/>
    </row>
    <row r="138" spans="1:7" ht="18" customHeight="1" hidden="1">
      <c r="A138" s="65" t="s">
        <v>268</v>
      </c>
      <c r="B138" s="37" t="s">
        <v>58</v>
      </c>
      <c r="C138" s="72" t="s">
        <v>363</v>
      </c>
      <c r="D138" s="72" t="s">
        <v>357</v>
      </c>
      <c r="E138" s="86" t="s">
        <v>272</v>
      </c>
      <c r="F138" s="72" t="s">
        <v>396</v>
      </c>
      <c r="G138" s="378"/>
    </row>
    <row r="139" spans="1:7" ht="29.25" customHeight="1" hidden="1">
      <c r="A139" s="65" t="s">
        <v>269</v>
      </c>
      <c r="B139" s="37" t="s">
        <v>58</v>
      </c>
      <c r="C139" s="72" t="s">
        <v>363</v>
      </c>
      <c r="D139" s="72" t="s">
        <v>357</v>
      </c>
      <c r="E139" s="86" t="s">
        <v>133</v>
      </c>
      <c r="F139" s="72" t="s">
        <v>186</v>
      </c>
      <c r="G139" s="378"/>
    </row>
    <row r="140" spans="1:7" ht="29.25" customHeight="1" hidden="1">
      <c r="A140" s="26" t="s">
        <v>72</v>
      </c>
      <c r="B140" s="37" t="s">
        <v>405</v>
      </c>
      <c r="C140" s="24" t="s">
        <v>363</v>
      </c>
      <c r="D140" s="24" t="s">
        <v>357</v>
      </c>
      <c r="E140" s="27" t="s">
        <v>135</v>
      </c>
      <c r="F140" s="24"/>
      <c r="G140" s="385">
        <f>G141</f>
        <v>0</v>
      </c>
    </row>
    <row r="141" spans="1:7" ht="29.25" customHeight="1" hidden="1">
      <c r="A141" s="59" t="s">
        <v>227</v>
      </c>
      <c r="B141" s="37" t="s">
        <v>405</v>
      </c>
      <c r="C141" s="24" t="s">
        <v>363</v>
      </c>
      <c r="D141" s="24" t="s">
        <v>357</v>
      </c>
      <c r="E141" s="27" t="s">
        <v>135</v>
      </c>
      <c r="F141" s="24" t="s">
        <v>535</v>
      </c>
      <c r="G141" s="385">
        <f>G142</f>
        <v>0</v>
      </c>
    </row>
    <row r="142" spans="1:7" ht="15.75" hidden="1">
      <c r="A142" s="26" t="s">
        <v>288</v>
      </c>
      <c r="B142" s="37" t="s">
        <v>405</v>
      </c>
      <c r="C142" s="24" t="s">
        <v>363</v>
      </c>
      <c r="D142" s="24" t="s">
        <v>357</v>
      </c>
      <c r="E142" s="27" t="s">
        <v>135</v>
      </c>
      <c r="F142" s="22" t="s">
        <v>423</v>
      </c>
      <c r="G142" s="385"/>
    </row>
    <row r="143" spans="1:8" ht="27" customHeight="1" hidden="1">
      <c r="A143" s="28" t="s">
        <v>599</v>
      </c>
      <c r="B143" s="37" t="s">
        <v>58</v>
      </c>
      <c r="C143" s="29" t="s">
        <v>363</v>
      </c>
      <c r="D143" s="29" t="s">
        <v>357</v>
      </c>
      <c r="E143" s="70" t="s">
        <v>598</v>
      </c>
      <c r="F143" s="29"/>
      <c r="G143" s="378">
        <f>G146+G150</f>
        <v>0</v>
      </c>
      <c r="H143" s="39"/>
    </row>
    <row r="144" spans="1:8" ht="27" customHeight="1">
      <c r="A144" s="28" t="s">
        <v>604</v>
      </c>
      <c r="B144" s="37"/>
      <c r="C144" s="29"/>
      <c r="D144" s="29"/>
      <c r="E144" s="70" t="s">
        <v>606</v>
      </c>
      <c r="F144" s="29" t="s">
        <v>395</v>
      </c>
      <c r="G144" s="378">
        <f>'расх 22 г'!G219</f>
        <v>5478.8</v>
      </c>
      <c r="H144" s="39"/>
    </row>
    <row r="145" spans="1:8" ht="27" customHeight="1">
      <c r="A145" s="28" t="s">
        <v>605</v>
      </c>
      <c r="B145" s="37"/>
      <c r="C145" s="29"/>
      <c r="D145" s="29"/>
      <c r="E145" s="70" t="s">
        <v>606</v>
      </c>
      <c r="F145" s="29" t="s">
        <v>186</v>
      </c>
      <c r="G145" s="378">
        <f>'расх 22 г'!G220</f>
        <v>1654.6</v>
      </c>
      <c r="H145" s="39"/>
    </row>
    <row r="146" spans="1:8" ht="19.5" customHeight="1">
      <c r="A146" s="28" t="s">
        <v>599</v>
      </c>
      <c r="B146" s="37" t="s">
        <v>58</v>
      </c>
      <c r="C146" s="29" t="s">
        <v>363</v>
      </c>
      <c r="D146" s="29" t="s">
        <v>357</v>
      </c>
      <c r="E146" s="70" t="s">
        <v>598</v>
      </c>
      <c r="F146" s="29" t="s">
        <v>232</v>
      </c>
      <c r="G146" s="378">
        <f>G147</f>
        <v>0</v>
      </c>
      <c r="H146" s="39"/>
    </row>
    <row r="147" spans="1:7" ht="27.75" customHeight="1">
      <c r="A147" s="15" t="s">
        <v>233</v>
      </c>
      <c r="B147" s="37" t="s">
        <v>58</v>
      </c>
      <c r="C147" s="29" t="s">
        <v>363</v>
      </c>
      <c r="D147" s="29" t="s">
        <v>357</v>
      </c>
      <c r="E147" s="70" t="s">
        <v>598</v>
      </c>
      <c r="F147" s="29" t="s">
        <v>194</v>
      </c>
      <c r="G147" s="378">
        <f>G149</f>
        <v>0</v>
      </c>
    </row>
    <row r="148" spans="1:7" ht="25.5" customHeight="1" hidden="1">
      <c r="A148" s="65" t="s">
        <v>374</v>
      </c>
      <c r="B148" s="37" t="s">
        <v>58</v>
      </c>
      <c r="C148" s="72" t="s">
        <v>363</v>
      </c>
      <c r="D148" s="72" t="s">
        <v>357</v>
      </c>
      <c r="E148" s="86" t="s">
        <v>132</v>
      </c>
      <c r="F148" s="72" t="s">
        <v>375</v>
      </c>
      <c r="G148" s="378"/>
    </row>
    <row r="149" spans="1:7" ht="27.75" customHeight="1">
      <c r="A149" s="28" t="s">
        <v>452</v>
      </c>
      <c r="B149" s="37" t="s">
        <v>58</v>
      </c>
      <c r="C149" s="72" t="s">
        <v>363</v>
      </c>
      <c r="D149" s="72" t="s">
        <v>357</v>
      </c>
      <c r="E149" s="70" t="s">
        <v>598</v>
      </c>
      <c r="F149" s="29" t="s">
        <v>376</v>
      </c>
      <c r="G149" s="378">
        <f>'расх 22 г'!G224</f>
        <v>0</v>
      </c>
    </row>
    <row r="150" spans="1:7" ht="27.75" customHeight="1" hidden="1">
      <c r="A150" s="28" t="s">
        <v>45</v>
      </c>
      <c r="B150" s="37" t="s">
        <v>58</v>
      </c>
      <c r="C150" s="29" t="s">
        <v>363</v>
      </c>
      <c r="D150" s="29" t="s">
        <v>357</v>
      </c>
      <c r="E150" s="70" t="s">
        <v>132</v>
      </c>
      <c r="F150" s="29" t="s">
        <v>234</v>
      </c>
      <c r="G150" s="378">
        <f>G151</f>
        <v>0</v>
      </c>
    </row>
    <row r="151" spans="1:7" ht="27.75" customHeight="1" hidden="1">
      <c r="A151" s="28" t="s">
        <v>198</v>
      </c>
      <c r="B151" s="37" t="s">
        <v>58</v>
      </c>
      <c r="C151" s="29" t="s">
        <v>363</v>
      </c>
      <c r="D151" s="29" t="s">
        <v>357</v>
      </c>
      <c r="E151" s="70" t="s">
        <v>132</v>
      </c>
      <c r="F151" s="29" t="s">
        <v>197</v>
      </c>
      <c r="G151" s="378"/>
    </row>
    <row r="152" spans="1:7" ht="25.5" hidden="1">
      <c r="A152" s="65" t="s">
        <v>377</v>
      </c>
      <c r="B152" s="37" t="s">
        <v>58</v>
      </c>
      <c r="C152" s="72" t="s">
        <v>363</v>
      </c>
      <c r="D152" s="72" t="s">
        <v>357</v>
      </c>
      <c r="E152" s="86" t="s">
        <v>132</v>
      </c>
      <c r="F152" s="72" t="s">
        <v>378</v>
      </c>
      <c r="G152" s="378"/>
    </row>
    <row r="153" spans="1:7" ht="26.25" customHeight="1" hidden="1">
      <c r="A153" s="28" t="s">
        <v>273</v>
      </c>
      <c r="B153" s="37" t="s">
        <v>58</v>
      </c>
      <c r="C153" s="29" t="s">
        <v>363</v>
      </c>
      <c r="D153" s="29" t="s">
        <v>357</v>
      </c>
      <c r="E153" s="70" t="s">
        <v>134</v>
      </c>
      <c r="F153" s="29"/>
      <c r="G153" s="378">
        <f>G154</f>
        <v>0</v>
      </c>
    </row>
    <row r="154" spans="1:10" ht="26.25" customHeight="1" hidden="1">
      <c r="A154" s="28" t="s">
        <v>231</v>
      </c>
      <c r="B154" s="37" t="s">
        <v>58</v>
      </c>
      <c r="C154" s="29" t="s">
        <v>363</v>
      </c>
      <c r="D154" s="29" t="s">
        <v>357</v>
      </c>
      <c r="E154" s="70" t="s">
        <v>134</v>
      </c>
      <c r="F154" s="29" t="s">
        <v>232</v>
      </c>
      <c r="G154" s="378">
        <f>G155</f>
        <v>0</v>
      </c>
      <c r="J154" s="38"/>
    </row>
    <row r="155" spans="1:7" s="4" customFormat="1" ht="30.75" customHeight="1" hidden="1">
      <c r="A155" s="15" t="s">
        <v>233</v>
      </c>
      <c r="B155" s="37" t="s">
        <v>58</v>
      </c>
      <c r="C155" s="29" t="s">
        <v>363</v>
      </c>
      <c r="D155" s="29" t="s">
        <v>357</v>
      </c>
      <c r="E155" s="70" t="s">
        <v>134</v>
      </c>
      <c r="F155" s="29" t="s">
        <v>194</v>
      </c>
      <c r="G155" s="378"/>
    </row>
    <row r="156" spans="1:7" s="4" customFormat="1" ht="30.75" customHeight="1" hidden="1">
      <c r="A156" s="65" t="s">
        <v>374</v>
      </c>
      <c r="B156" s="37" t="s">
        <v>58</v>
      </c>
      <c r="C156" s="72" t="s">
        <v>363</v>
      </c>
      <c r="D156" s="72" t="s">
        <v>357</v>
      </c>
      <c r="E156" s="86" t="s">
        <v>134</v>
      </c>
      <c r="F156" s="72" t="s">
        <v>375</v>
      </c>
      <c r="G156" s="378"/>
    </row>
    <row r="157" spans="1:7" s="4" customFormat="1" ht="30.75" customHeight="1" hidden="1">
      <c r="A157" s="65" t="s">
        <v>452</v>
      </c>
      <c r="B157" s="37" t="s">
        <v>58</v>
      </c>
      <c r="C157" s="72" t="s">
        <v>363</v>
      </c>
      <c r="D157" s="72" t="s">
        <v>357</v>
      </c>
      <c r="E157" s="86" t="s">
        <v>134</v>
      </c>
      <c r="F157" s="72" t="s">
        <v>376</v>
      </c>
      <c r="G157" s="378"/>
    </row>
    <row r="158" spans="1:7" s="4" customFormat="1" ht="30" customHeight="1">
      <c r="A158" s="66" t="s">
        <v>240</v>
      </c>
      <c r="B158" s="58" t="s">
        <v>155</v>
      </c>
      <c r="C158" s="69" t="s">
        <v>358</v>
      </c>
      <c r="D158" s="69" t="s">
        <v>360</v>
      </c>
      <c r="E158" s="74" t="s">
        <v>116</v>
      </c>
      <c r="F158" s="29"/>
      <c r="G158" s="376">
        <f>G159+G168+G176+G163</f>
        <v>947.2</v>
      </c>
    </row>
    <row r="159" spans="1:7" ht="36" customHeight="1">
      <c r="A159" s="183" t="s">
        <v>203</v>
      </c>
      <c r="B159" s="37" t="s">
        <v>58</v>
      </c>
      <c r="C159" s="29" t="s">
        <v>357</v>
      </c>
      <c r="D159" s="29" t="s">
        <v>359</v>
      </c>
      <c r="E159" s="70" t="s">
        <v>115</v>
      </c>
      <c r="F159" s="29"/>
      <c r="G159" s="124">
        <f>G160</f>
        <v>3.9</v>
      </c>
    </row>
    <row r="160" spans="1:7" s="4" customFormat="1" ht="30.75" customHeight="1">
      <c r="A160" s="28" t="s">
        <v>231</v>
      </c>
      <c r="B160" s="37" t="s">
        <v>58</v>
      </c>
      <c r="C160" s="29" t="s">
        <v>357</v>
      </c>
      <c r="D160" s="29" t="s">
        <v>359</v>
      </c>
      <c r="E160" s="70" t="s">
        <v>115</v>
      </c>
      <c r="F160" s="29" t="s">
        <v>232</v>
      </c>
      <c r="G160" s="124">
        <f>G161</f>
        <v>3.9</v>
      </c>
    </row>
    <row r="161" spans="1:7" s="4" customFormat="1" ht="26.25" customHeight="1">
      <c r="A161" s="15" t="s">
        <v>233</v>
      </c>
      <c r="B161" s="37" t="s">
        <v>58</v>
      </c>
      <c r="C161" s="29" t="s">
        <v>357</v>
      </c>
      <c r="D161" s="29" t="s">
        <v>359</v>
      </c>
      <c r="E161" s="70" t="s">
        <v>115</v>
      </c>
      <c r="F161" s="29" t="s">
        <v>194</v>
      </c>
      <c r="G161" s="124">
        <f>'расх 22 г'!G58</f>
        <v>3.9</v>
      </c>
    </row>
    <row r="162" spans="1:7" s="4" customFormat="1" ht="30.75" customHeight="1" hidden="1">
      <c r="A162" s="65" t="s">
        <v>452</v>
      </c>
      <c r="B162" s="37" t="s">
        <v>58</v>
      </c>
      <c r="C162" s="72" t="s">
        <v>357</v>
      </c>
      <c r="D162" s="72" t="s">
        <v>359</v>
      </c>
      <c r="E162" s="86" t="s">
        <v>115</v>
      </c>
      <c r="F162" s="72" t="s">
        <v>376</v>
      </c>
      <c r="G162" s="124"/>
    </row>
    <row r="163" spans="1:7" s="4" customFormat="1" ht="25.5" customHeight="1">
      <c r="A163" s="46" t="s">
        <v>210</v>
      </c>
      <c r="B163" s="37" t="s">
        <v>58</v>
      </c>
      <c r="C163" s="29" t="s">
        <v>359</v>
      </c>
      <c r="D163" s="29" t="s">
        <v>362</v>
      </c>
      <c r="E163" s="117" t="s">
        <v>122</v>
      </c>
      <c r="F163" s="29"/>
      <c r="G163" s="124">
        <f>G164</f>
        <v>43</v>
      </c>
    </row>
    <row r="164" spans="1:7" ht="29.25" customHeight="1">
      <c r="A164" s="28" t="s">
        <v>231</v>
      </c>
      <c r="B164" s="37"/>
      <c r="C164" s="29"/>
      <c r="D164" s="29"/>
      <c r="E164" s="117" t="s">
        <v>122</v>
      </c>
      <c r="F164" s="29" t="s">
        <v>232</v>
      </c>
      <c r="G164" s="124">
        <f>G165</f>
        <v>43</v>
      </c>
    </row>
    <row r="165" spans="1:7" ht="43.5" customHeight="1">
      <c r="A165" s="125" t="s">
        <v>233</v>
      </c>
      <c r="B165" s="37"/>
      <c r="C165" s="29"/>
      <c r="D165" s="29"/>
      <c r="E165" s="117" t="s">
        <v>122</v>
      </c>
      <c r="F165" s="29" t="s">
        <v>194</v>
      </c>
      <c r="G165" s="124">
        <f>G166</f>
        <v>43</v>
      </c>
    </row>
    <row r="166" spans="1:7" s="4" customFormat="1" ht="24" customHeight="1">
      <c r="A166" s="28" t="s">
        <v>452</v>
      </c>
      <c r="B166" s="37"/>
      <c r="C166" s="29"/>
      <c r="D166" s="29"/>
      <c r="E166" s="117" t="s">
        <v>115</v>
      </c>
      <c r="F166" s="29" t="s">
        <v>376</v>
      </c>
      <c r="G166" s="124">
        <f>'расх 22 г'!G136</f>
        <v>43</v>
      </c>
    </row>
    <row r="167" spans="1:7" s="4" customFormat="1" ht="38.25" hidden="1">
      <c r="A167" s="65" t="s">
        <v>452</v>
      </c>
      <c r="B167" s="37"/>
      <c r="C167" s="72"/>
      <c r="D167" s="72"/>
      <c r="E167" s="86" t="s">
        <v>115</v>
      </c>
      <c r="F167" s="72" t="s">
        <v>376</v>
      </c>
      <c r="G167" s="124"/>
    </row>
    <row r="168" spans="1:7" s="4" customFormat="1" ht="25.5">
      <c r="A168" s="99" t="s">
        <v>204</v>
      </c>
      <c r="B168" s="37" t="s">
        <v>58</v>
      </c>
      <c r="C168" s="22" t="s">
        <v>357</v>
      </c>
      <c r="D168" s="22" t="s">
        <v>368</v>
      </c>
      <c r="E168" s="70" t="s">
        <v>602</v>
      </c>
      <c r="F168" s="22"/>
      <c r="G168" s="378">
        <f>G169+G173</f>
        <v>167.7</v>
      </c>
    </row>
    <row r="169" spans="1:7" s="4" customFormat="1" ht="43.5" customHeight="1">
      <c r="A169" s="59" t="s">
        <v>227</v>
      </c>
      <c r="B169" s="37" t="s">
        <v>58</v>
      </c>
      <c r="C169" s="22" t="s">
        <v>357</v>
      </c>
      <c r="D169" s="22" t="s">
        <v>368</v>
      </c>
      <c r="E169" s="70" t="s">
        <v>602</v>
      </c>
      <c r="F169" s="22" t="s">
        <v>535</v>
      </c>
      <c r="G169" s="378">
        <f>G170</f>
        <v>131.7</v>
      </c>
    </row>
    <row r="170" spans="1:7" s="4" customFormat="1" ht="15.75">
      <c r="A170" s="15" t="s">
        <v>193</v>
      </c>
      <c r="B170" s="37" t="s">
        <v>58</v>
      </c>
      <c r="C170" s="22" t="s">
        <v>357</v>
      </c>
      <c r="D170" s="22" t="s">
        <v>368</v>
      </c>
      <c r="E170" s="70" t="s">
        <v>602</v>
      </c>
      <c r="F170" s="22" t="s">
        <v>459</v>
      </c>
      <c r="G170" s="378">
        <f>'расх 22 г'!G64</f>
        <v>131.7</v>
      </c>
    </row>
    <row r="171" spans="1:7" s="4" customFormat="1" ht="25.5" customHeight="1" hidden="1">
      <c r="A171" s="92" t="s">
        <v>185</v>
      </c>
      <c r="B171" s="60" t="s">
        <v>58</v>
      </c>
      <c r="C171" s="67" t="s">
        <v>357</v>
      </c>
      <c r="D171" s="67" t="s">
        <v>368</v>
      </c>
      <c r="E171" s="86" t="s">
        <v>117</v>
      </c>
      <c r="F171" s="72" t="s">
        <v>372</v>
      </c>
      <c r="G171" s="124"/>
    </row>
    <row r="172" spans="1:7" ht="27.75" customHeight="1" hidden="1">
      <c r="A172" s="92" t="s">
        <v>187</v>
      </c>
      <c r="B172" s="60" t="s">
        <v>58</v>
      </c>
      <c r="C172" s="67" t="s">
        <v>357</v>
      </c>
      <c r="D172" s="67" t="s">
        <v>368</v>
      </c>
      <c r="E172" s="86" t="s">
        <v>117</v>
      </c>
      <c r="F172" s="72" t="s">
        <v>188</v>
      </c>
      <c r="G172" s="124"/>
    </row>
    <row r="173" spans="1:7" ht="33" customHeight="1">
      <c r="A173" s="28" t="s">
        <v>231</v>
      </c>
      <c r="B173" s="37" t="s">
        <v>58</v>
      </c>
      <c r="C173" s="22" t="s">
        <v>357</v>
      </c>
      <c r="D173" s="22" t="s">
        <v>368</v>
      </c>
      <c r="E173" s="70" t="s">
        <v>602</v>
      </c>
      <c r="F173" s="29" t="s">
        <v>232</v>
      </c>
      <c r="G173" s="124">
        <f>G174</f>
        <v>36</v>
      </c>
    </row>
    <row r="174" spans="1:7" ht="31.5" customHeight="1">
      <c r="A174" s="15" t="s">
        <v>195</v>
      </c>
      <c r="B174" s="37" t="s">
        <v>58</v>
      </c>
      <c r="C174" s="22" t="s">
        <v>357</v>
      </c>
      <c r="D174" s="22" t="s">
        <v>368</v>
      </c>
      <c r="E174" s="70" t="s">
        <v>602</v>
      </c>
      <c r="F174" s="29" t="s">
        <v>194</v>
      </c>
      <c r="G174" s="124">
        <f>'расх 22 г'!G68</f>
        <v>36</v>
      </c>
    </row>
    <row r="175" spans="1:7" ht="15.75" hidden="1">
      <c r="A175" s="65"/>
      <c r="B175" s="37"/>
      <c r="C175" s="72"/>
      <c r="D175" s="72"/>
      <c r="E175" s="86"/>
      <c r="F175" s="72"/>
      <c r="G175" s="124"/>
    </row>
    <row r="176" spans="1:7" ht="38.25">
      <c r="A176" s="99" t="s">
        <v>384</v>
      </c>
      <c r="B176" s="37" t="s">
        <v>58</v>
      </c>
      <c r="C176" s="22" t="s">
        <v>358</v>
      </c>
      <c r="D176" s="22" t="s">
        <v>360</v>
      </c>
      <c r="E176" s="70" t="s">
        <v>120</v>
      </c>
      <c r="F176" s="22"/>
      <c r="G176" s="378">
        <f>G177+G182</f>
        <v>732.6</v>
      </c>
    </row>
    <row r="177" spans="1:7" ht="39.75" customHeight="1">
      <c r="A177" s="59" t="s">
        <v>227</v>
      </c>
      <c r="B177" s="37" t="s">
        <v>58</v>
      </c>
      <c r="C177" s="22" t="s">
        <v>358</v>
      </c>
      <c r="D177" s="22" t="s">
        <v>360</v>
      </c>
      <c r="E177" s="70" t="s">
        <v>120</v>
      </c>
      <c r="F177" s="22" t="s">
        <v>535</v>
      </c>
      <c r="G177" s="378">
        <f>G178</f>
        <v>648.6</v>
      </c>
    </row>
    <row r="178" spans="1:7" ht="28.5" customHeight="1">
      <c r="A178" s="15" t="s">
        <v>193</v>
      </c>
      <c r="B178" s="37" t="s">
        <v>58</v>
      </c>
      <c r="C178" s="22" t="s">
        <v>358</v>
      </c>
      <c r="D178" s="22" t="s">
        <v>360</v>
      </c>
      <c r="E178" s="70" t="s">
        <v>120</v>
      </c>
      <c r="F178" s="22" t="s">
        <v>459</v>
      </c>
      <c r="G178" s="378">
        <f>'расх 22 г'!G111</f>
        <v>648.6</v>
      </c>
    </row>
    <row r="179" spans="1:7" ht="25.5" hidden="1">
      <c r="A179" s="92" t="s">
        <v>451</v>
      </c>
      <c r="B179" s="37" t="s">
        <v>58</v>
      </c>
      <c r="C179" s="67" t="s">
        <v>358</v>
      </c>
      <c r="D179" s="67" t="s">
        <v>360</v>
      </c>
      <c r="E179" s="86" t="s">
        <v>120</v>
      </c>
      <c r="F179" s="72" t="s">
        <v>372</v>
      </c>
      <c r="G179" s="124"/>
    </row>
    <row r="180" spans="1:7" ht="15.75" hidden="1">
      <c r="A180" s="92" t="s">
        <v>196</v>
      </c>
      <c r="B180" s="37" t="s">
        <v>58</v>
      </c>
      <c r="C180" s="67" t="s">
        <v>358</v>
      </c>
      <c r="D180" s="67" t="s">
        <v>360</v>
      </c>
      <c r="E180" s="86" t="s">
        <v>120</v>
      </c>
      <c r="F180" s="72" t="s">
        <v>373</v>
      </c>
      <c r="G180" s="124"/>
    </row>
    <row r="181" spans="1:7" ht="29.25" customHeight="1" hidden="1">
      <c r="A181" s="92" t="s">
        <v>187</v>
      </c>
      <c r="B181" s="37" t="s">
        <v>58</v>
      </c>
      <c r="C181" s="67" t="s">
        <v>358</v>
      </c>
      <c r="D181" s="67" t="s">
        <v>360</v>
      </c>
      <c r="E181" s="86" t="s">
        <v>120</v>
      </c>
      <c r="F181" s="72" t="s">
        <v>188</v>
      </c>
      <c r="G181" s="124"/>
    </row>
    <row r="182" spans="1:7" ht="29.25" customHeight="1">
      <c r="A182" s="28" t="s">
        <v>231</v>
      </c>
      <c r="B182" s="37" t="s">
        <v>58</v>
      </c>
      <c r="C182" s="22" t="s">
        <v>358</v>
      </c>
      <c r="D182" s="22" t="s">
        <v>360</v>
      </c>
      <c r="E182" s="70" t="s">
        <v>120</v>
      </c>
      <c r="F182" s="29" t="s">
        <v>232</v>
      </c>
      <c r="G182" s="124">
        <f>G183</f>
        <v>84</v>
      </c>
    </row>
    <row r="183" spans="1:7" ht="32.25" customHeight="1">
      <c r="A183" s="15" t="s">
        <v>233</v>
      </c>
      <c r="B183" s="37" t="s">
        <v>58</v>
      </c>
      <c r="C183" s="22" t="s">
        <v>358</v>
      </c>
      <c r="D183" s="22" t="s">
        <v>360</v>
      </c>
      <c r="E183" s="70" t="s">
        <v>120</v>
      </c>
      <c r="F183" s="29" t="s">
        <v>194</v>
      </c>
      <c r="G183" s="124">
        <f>'расх 22 г'!G116</f>
        <v>84</v>
      </c>
    </row>
    <row r="184" spans="1:7" ht="17.25" customHeight="1" hidden="1">
      <c r="A184" s="65" t="s">
        <v>374</v>
      </c>
      <c r="B184" s="37" t="s">
        <v>58</v>
      </c>
      <c r="C184" s="67" t="s">
        <v>358</v>
      </c>
      <c r="D184" s="67" t="s">
        <v>360</v>
      </c>
      <c r="E184" s="86" t="s">
        <v>120</v>
      </c>
      <c r="F184" s="72" t="s">
        <v>375</v>
      </c>
      <c r="G184" s="335"/>
    </row>
    <row r="185" spans="1:7" s="4" customFormat="1" ht="38.25" hidden="1">
      <c r="A185" s="65" t="s">
        <v>452</v>
      </c>
      <c r="B185" s="37" t="s">
        <v>58</v>
      </c>
      <c r="C185" s="67" t="s">
        <v>358</v>
      </c>
      <c r="D185" s="67" t="s">
        <v>360</v>
      </c>
      <c r="E185" s="86" t="s">
        <v>120</v>
      </c>
      <c r="F185" s="72" t="s">
        <v>376</v>
      </c>
      <c r="G185" s="124"/>
    </row>
    <row r="186" spans="1:7" s="4" customFormat="1" ht="25.5" hidden="1">
      <c r="A186" s="99" t="s">
        <v>204</v>
      </c>
      <c r="B186" s="37" t="s">
        <v>58</v>
      </c>
      <c r="C186" s="22" t="s">
        <v>357</v>
      </c>
      <c r="D186" s="22" t="s">
        <v>368</v>
      </c>
      <c r="E186" s="70" t="s">
        <v>117</v>
      </c>
      <c r="F186" s="22"/>
      <c r="G186" s="378">
        <f>G187+G191</f>
        <v>0</v>
      </c>
    </row>
    <row r="187" spans="1:7" s="4" customFormat="1" ht="51" hidden="1">
      <c r="A187" s="59" t="s">
        <v>227</v>
      </c>
      <c r="B187" s="37" t="s">
        <v>58</v>
      </c>
      <c r="C187" s="22" t="s">
        <v>357</v>
      </c>
      <c r="D187" s="22" t="s">
        <v>368</v>
      </c>
      <c r="E187" s="70" t="s">
        <v>117</v>
      </c>
      <c r="F187" s="22" t="s">
        <v>535</v>
      </c>
      <c r="G187" s="378">
        <f>G188</f>
        <v>0</v>
      </c>
    </row>
    <row r="188" spans="1:7" s="4" customFormat="1" ht="15.75" hidden="1">
      <c r="A188" s="15" t="s">
        <v>193</v>
      </c>
      <c r="B188" s="37" t="s">
        <v>58</v>
      </c>
      <c r="C188" s="22" t="s">
        <v>357</v>
      </c>
      <c r="D188" s="22" t="s">
        <v>368</v>
      </c>
      <c r="E188" s="70" t="s">
        <v>117</v>
      </c>
      <c r="F188" s="22" t="s">
        <v>459</v>
      </c>
      <c r="G188" s="378"/>
    </row>
    <row r="189" spans="1:7" s="4" customFormat="1" ht="15.75" hidden="1">
      <c r="A189" s="92" t="s">
        <v>185</v>
      </c>
      <c r="B189" s="60" t="s">
        <v>58</v>
      </c>
      <c r="C189" s="67" t="s">
        <v>357</v>
      </c>
      <c r="D189" s="67" t="s">
        <v>368</v>
      </c>
      <c r="E189" s="86" t="s">
        <v>117</v>
      </c>
      <c r="F189" s="72" t="s">
        <v>372</v>
      </c>
      <c r="G189" s="124"/>
    </row>
    <row r="190" spans="1:7" s="4" customFormat="1" ht="28.5" customHeight="1" hidden="1">
      <c r="A190" s="92" t="s">
        <v>187</v>
      </c>
      <c r="B190" s="60" t="s">
        <v>58</v>
      </c>
      <c r="C190" s="67" t="s">
        <v>357</v>
      </c>
      <c r="D190" s="67" t="s">
        <v>368</v>
      </c>
      <c r="E190" s="86" t="s">
        <v>117</v>
      </c>
      <c r="F190" s="72" t="s">
        <v>188</v>
      </c>
      <c r="G190" s="124"/>
    </row>
    <row r="191" spans="1:7" s="11" customFormat="1" ht="29.25" customHeight="1" hidden="1">
      <c r="A191" s="28" t="s">
        <v>231</v>
      </c>
      <c r="B191" s="37" t="s">
        <v>58</v>
      </c>
      <c r="C191" s="22" t="s">
        <v>357</v>
      </c>
      <c r="D191" s="22" t="s">
        <v>368</v>
      </c>
      <c r="E191" s="70" t="s">
        <v>117</v>
      </c>
      <c r="F191" s="29" t="s">
        <v>232</v>
      </c>
      <c r="G191" s="124">
        <f>G192</f>
        <v>0</v>
      </c>
    </row>
    <row r="192" spans="1:7" ht="15.75" customHeight="1" hidden="1">
      <c r="A192" s="15" t="s">
        <v>195</v>
      </c>
      <c r="B192" s="37" t="s">
        <v>58</v>
      </c>
      <c r="C192" s="22" t="s">
        <v>357</v>
      </c>
      <c r="D192" s="22" t="s">
        <v>368</v>
      </c>
      <c r="E192" s="70" t="s">
        <v>117</v>
      </c>
      <c r="F192" s="29" t="s">
        <v>194</v>
      </c>
      <c r="G192" s="124"/>
    </row>
    <row r="193" spans="1:7" ht="15.75" customHeight="1" hidden="1">
      <c r="A193" s="65" t="s">
        <v>374</v>
      </c>
      <c r="B193" s="60" t="s">
        <v>58</v>
      </c>
      <c r="C193" s="67" t="s">
        <v>357</v>
      </c>
      <c r="D193" s="67" t="s">
        <v>368</v>
      </c>
      <c r="E193" s="86" t="s">
        <v>117</v>
      </c>
      <c r="F193" s="72" t="s">
        <v>375</v>
      </c>
      <c r="G193" s="335"/>
    </row>
    <row r="194" spans="1:7" ht="15.75" customHeight="1" hidden="1">
      <c r="A194" s="65" t="s">
        <v>452</v>
      </c>
      <c r="B194" s="60" t="s">
        <v>58</v>
      </c>
      <c r="C194" s="67" t="s">
        <v>357</v>
      </c>
      <c r="D194" s="67" t="s">
        <v>368</v>
      </c>
      <c r="E194" s="86" t="s">
        <v>117</v>
      </c>
      <c r="F194" s="72" t="s">
        <v>376</v>
      </c>
      <c r="G194" s="124"/>
    </row>
    <row r="195" spans="1:7" ht="13.5" customHeight="1">
      <c r="A195" s="75" t="s">
        <v>206</v>
      </c>
      <c r="B195" s="36" t="s">
        <v>58</v>
      </c>
      <c r="C195" s="34" t="s">
        <v>402</v>
      </c>
      <c r="D195" s="34" t="s">
        <v>357</v>
      </c>
      <c r="E195" s="55" t="s">
        <v>118</v>
      </c>
      <c r="F195" s="34"/>
      <c r="G195" s="376">
        <f>G200+G209+G213+G217+G223+G232+G235+G238+G254+G258+G266+G270+G280+G304+G296+G204+G284+G287+G290+G293+G300+G308+G276+G245+G248+G251+G273</f>
        <v>2372.2200000000003</v>
      </c>
    </row>
    <row r="196" spans="1:7" ht="42.75" customHeight="1">
      <c r="A196" s="243" t="s">
        <v>761</v>
      </c>
      <c r="B196" s="36"/>
      <c r="C196" s="34"/>
      <c r="D196" s="34"/>
      <c r="E196" s="117" t="s">
        <v>764</v>
      </c>
      <c r="F196" s="34"/>
      <c r="G196" s="378">
        <f>G197</f>
        <v>0</v>
      </c>
    </row>
    <row r="197" spans="1:7" ht="25.5" customHeight="1">
      <c r="A197" s="28" t="s">
        <v>231</v>
      </c>
      <c r="B197" s="36"/>
      <c r="C197" s="34"/>
      <c r="D197" s="34"/>
      <c r="E197" s="117" t="s">
        <v>764</v>
      </c>
      <c r="F197" s="29" t="s">
        <v>232</v>
      </c>
      <c r="G197" s="378">
        <v>0</v>
      </c>
    </row>
    <row r="198" spans="1:7" ht="25.5" customHeight="1">
      <c r="A198" s="423" t="s">
        <v>766</v>
      </c>
      <c r="B198" s="36"/>
      <c r="C198" s="34"/>
      <c r="D198" s="34"/>
      <c r="E198" s="117" t="s">
        <v>767</v>
      </c>
      <c r="F198" s="29"/>
      <c r="G198" s="378">
        <f>G199</f>
        <v>0</v>
      </c>
    </row>
    <row r="199" spans="1:7" ht="25.5" customHeight="1">
      <c r="A199" s="28" t="s">
        <v>231</v>
      </c>
      <c r="B199" s="36"/>
      <c r="C199" s="34"/>
      <c r="D199" s="34"/>
      <c r="E199" s="117" t="s">
        <v>767</v>
      </c>
      <c r="F199" s="29" t="s">
        <v>232</v>
      </c>
      <c r="G199" s="378">
        <v>0</v>
      </c>
    </row>
    <row r="200" spans="1:7" ht="13.5" customHeight="1">
      <c r="A200" s="98" t="s">
        <v>404</v>
      </c>
      <c r="B200" s="37" t="s">
        <v>58</v>
      </c>
      <c r="C200" s="29" t="s">
        <v>402</v>
      </c>
      <c r="D200" s="29" t="s">
        <v>357</v>
      </c>
      <c r="E200" s="70" t="s">
        <v>136</v>
      </c>
      <c r="F200" s="29"/>
      <c r="G200" s="378">
        <f>G201</f>
        <v>129.6</v>
      </c>
    </row>
    <row r="201" spans="1:7" ht="13.5" customHeight="1">
      <c r="A201" s="98" t="s">
        <v>274</v>
      </c>
      <c r="B201" s="37" t="s">
        <v>58</v>
      </c>
      <c r="C201" s="29" t="s">
        <v>402</v>
      </c>
      <c r="D201" s="29" t="s">
        <v>357</v>
      </c>
      <c r="E201" s="70" t="s">
        <v>136</v>
      </c>
      <c r="F201" s="29" t="s">
        <v>275</v>
      </c>
      <c r="G201" s="378">
        <f>G202</f>
        <v>129.6</v>
      </c>
    </row>
    <row r="202" spans="1:7" ht="13.5" customHeight="1">
      <c r="A202" s="76" t="s">
        <v>341</v>
      </c>
      <c r="B202" s="37"/>
      <c r="C202" s="29"/>
      <c r="D202" s="29"/>
      <c r="E202" s="70" t="s">
        <v>136</v>
      </c>
      <c r="F202" s="29" t="s">
        <v>534</v>
      </c>
      <c r="G202" s="378">
        <f>'расх 22 г'!G323</f>
        <v>129.6</v>
      </c>
    </row>
    <row r="203" spans="1:7" ht="13.5" customHeight="1" hidden="1">
      <c r="A203" s="65" t="s">
        <v>454</v>
      </c>
      <c r="B203" s="37" t="s">
        <v>58</v>
      </c>
      <c r="C203" s="72" t="s">
        <v>402</v>
      </c>
      <c r="D203" s="72" t="s">
        <v>357</v>
      </c>
      <c r="E203" s="86" t="s">
        <v>136</v>
      </c>
      <c r="F203" s="72" t="s">
        <v>405</v>
      </c>
      <c r="G203" s="322"/>
    </row>
    <row r="204" spans="1:7" ht="13.5" customHeight="1" hidden="1">
      <c r="A204" s="46" t="s">
        <v>264</v>
      </c>
      <c r="B204" s="37"/>
      <c r="C204" s="29"/>
      <c r="D204" s="29"/>
      <c r="E204" s="47" t="s">
        <v>265</v>
      </c>
      <c r="F204" s="50"/>
      <c r="G204" s="322">
        <f>G205</f>
        <v>0</v>
      </c>
    </row>
    <row r="205" spans="1:7" ht="15" customHeight="1" hidden="1">
      <c r="A205" s="26" t="s">
        <v>45</v>
      </c>
      <c r="B205" s="37"/>
      <c r="C205" s="29"/>
      <c r="D205" s="29"/>
      <c r="E205" s="70" t="s">
        <v>265</v>
      </c>
      <c r="F205" s="29" t="s">
        <v>234</v>
      </c>
      <c r="G205" s="322">
        <f>G206</f>
        <v>0</v>
      </c>
    </row>
    <row r="206" spans="1:7" ht="28.5" customHeight="1" hidden="1">
      <c r="A206" s="26" t="s">
        <v>235</v>
      </c>
      <c r="B206" s="37"/>
      <c r="C206" s="29"/>
      <c r="D206" s="29"/>
      <c r="E206" s="70" t="s">
        <v>265</v>
      </c>
      <c r="F206" s="29" t="s">
        <v>236</v>
      </c>
      <c r="G206" s="322">
        <f>'расх 22 г'!G75</f>
        <v>0</v>
      </c>
    </row>
    <row r="207" spans="1:7" ht="27.75" customHeight="1" hidden="1">
      <c r="A207" s="321" t="s">
        <v>235</v>
      </c>
      <c r="B207" s="60"/>
      <c r="C207" s="72"/>
      <c r="D207" s="72"/>
      <c r="E207" s="70" t="s">
        <v>265</v>
      </c>
      <c r="F207" s="72" t="s">
        <v>294</v>
      </c>
      <c r="G207" s="386"/>
    </row>
    <row r="208" spans="1:7" ht="26.25" customHeight="1" hidden="1">
      <c r="A208" s="28"/>
      <c r="B208" s="37"/>
      <c r="C208" s="29"/>
      <c r="D208" s="29"/>
      <c r="E208" s="117"/>
      <c r="F208" s="29"/>
      <c r="G208" s="322"/>
    </row>
    <row r="209" spans="1:7" ht="28.5" customHeight="1">
      <c r="A209" s="28" t="s">
        <v>287</v>
      </c>
      <c r="B209" s="37" t="s">
        <v>58</v>
      </c>
      <c r="C209" s="29" t="s">
        <v>397</v>
      </c>
      <c r="D209" s="29" t="s">
        <v>357</v>
      </c>
      <c r="E209" s="70" t="s">
        <v>129</v>
      </c>
      <c r="F209" s="22"/>
      <c r="G209" s="378">
        <f>G210</f>
        <v>30</v>
      </c>
    </row>
    <row r="210" spans="1:7" ht="28.5" customHeight="1">
      <c r="A210" s="28" t="s">
        <v>231</v>
      </c>
      <c r="B210" s="37" t="s">
        <v>58</v>
      </c>
      <c r="C210" s="29" t="s">
        <v>363</v>
      </c>
      <c r="D210" s="29" t="s">
        <v>357</v>
      </c>
      <c r="E210" s="70" t="s">
        <v>129</v>
      </c>
      <c r="F210" s="22" t="s">
        <v>232</v>
      </c>
      <c r="G210" s="378">
        <f>G211</f>
        <v>30</v>
      </c>
    </row>
    <row r="211" spans="1:7" ht="28.5" customHeight="1">
      <c r="A211" s="15" t="s">
        <v>233</v>
      </c>
      <c r="B211" s="37" t="s">
        <v>58</v>
      </c>
      <c r="C211" s="29" t="s">
        <v>363</v>
      </c>
      <c r="D211" s="29" t="s">
        <v>357</v>
      </c>
      <c r="E211" s="70" t="s">
        <v>129</v>
      </c>
      <c r="F211" s="22" t="s">
        <v>194</v>
      </c>
      <c r="G211" s="378">
        <f>'расх 22 г'!G316</f>
        <v>30</v>
      </c>
    </row>
    <row r="212" spans="1:7" ht="27" customHeight="1" hidden="1">
      <c r="A212" s="65" t="s">
        <v>452</v>
      </c>
      <c r="B212" s="37" t="s">
        <v>58</v>
      </c>
      <c r="C212" s="72" t="s">
        <v>363</v>
      </c>
      <c r="D212" s="72" t="s">
        <v>357</v>
      </c>
      <c r="E212" s="86" t="s">
        <v>129</v>
      </c>
      <c r="F212" s="72" t="s">
        <v>376</v>
      </c>
      <c r="G212" s="378"/>
    </row>
    <row r="213" spans="1:7" ht="39.75" customHeight="1">
      <c r="A213" s="28" t="s">
        <v>208</v>
      </c>
      <c r="B213" s="37" t="s">
        <v>58</v>
      </c>
      <c r="C213" s="29" t="s">
        <v>360</v>
      </c>
      <c r="D213" s="29" t="s">
        <v>361</v>
      </c>
      <c r="E213" s="70" t="s">
        <v>121</v>
      </c>
      <c r="F213" s="29"/>
      <c r="G213" s="378">
        <f>G214</f>
        <v>220</v>
      </c>
    </row>
    <row r="214" spans="1:7" ht="29.25" customHeight="1">
      <c r="A214" s="28" t="s">
        <v>231</v>
      </c>
      <c r="B214" s="37" t="s">
        <v>58</v>
      </c>
      <c r="C214" s="29" t="s">
        <v>360</v>
      </c>
      <c r="D214" s="29" t="s">
        <v>361</v>
      </c>
      <c r="E214" s="70" t="s">
        <v>121</v>
      </c>
      <c r="F214" s="29" t="s">
        <v>232</v>
      </c>
      <c r="G214" s="378">
        <f>G215</f>
        <v>220</v>
      </c>
    </row>
    <row r="215" spans="1:7" ht="29.25" customHeight="1">
      <c r="A215" s="15" t="s">
        <v>233</v>
      </c>
      <c r="B215" s="37" t="s">
        <v>58</v>
      </c>
      <c r="C215" s="29" t="s">
        <v>360</v>
      </c>
      <c r="D215" s="29" t="s">
        <v>361</v>
      </c>
      <c r="E215" s="70" t="s">
        <v>121</v>
      </c>
      <c r="F215" s="29" t="s">
        <v>194</v>
      </c>
      <c r="G215" s="378">
        <f>'расх 22 г'!G125</f>
        <v>220</v>
      </c>
    </row>
    <row r="216" spans="1:7" ht="29.25" customHeight="1" hidden="1">
      <c r="A216" s="65" t="s">
        <v>452</v>
      </c>
      <c r="B216" s="37" t="s">
        <v>58</v>
      </c>
      <c r="C216" s="72" t="s">
        <v>360</v>
      </c>
      <c r="D216" s="72" t="s">
        <v>361</v>
      </c>
      <c r="E216" s="86" t="s">
        <v>121</v>
      </c>
      <c r="F216" s="72" t="s">
        <v>376</v>
      </c>
      <c r="G216" s="378"/>
    </row>
    <row r="217" spans="1:7" ht="30.75" customHeight="1">
      <c r="A217" s="100" t="s">
        <v>276</v>
      </c>
      <c r="B217" s="37" t="s">
        <v>58</v>
      </c>
      <c r="C217" s="29" t="s">
        <v>400</v>
      </c>
      <c r="D217" s="29" t="s">
        <v>358</v>
      </c>
      <c r="E217" s="70" t="s">
        <v>277</v>
      </c>
      <c r="F217" s="29"/>
      <c r="G217" s="378">
        <f>G218</f>
        <v>327</v>
      </c>
    </row>
    <row r="218" spans="1:7" ht="30.75" customHeight="1">
      <c r="A218" s="28" t="s">
        <v>231</v>
      </c>
      <c r="B218" s="37" t="s">
        <v>58</v>
      </c>
      <c r="C218" s="29" t="s">
        <v>400</v>
      </c>
      <c r="D218" s="29" t="s">
        <v>358</v>
      </c>
      <c r="E218" s="70" t="s">
        <v>277</v>
      </c>
      <c r="F218" s="29" t="s">
        <v>232</v>
      </c>
      <c r="G218" s="378">
        <f>G219</f>
        <v>327</v>
      </c>
    </row>
    <row r="219" spans="1:7" ht="15" customHeight="1">
      <c r="A219" s="15" t="s">
        <v>233</v>
      </c>
      <c r="B219" s="37" t="s">
        <v>58</v>
      </c>
      <c r="C219" s="29" t="s">
        <v>400</v>
      </c>
      <c r="D219" s="29" t="s">
        <v>358</v>
      </c>
      <c r="E219" s="70" t="s">
        <v>277</v>
      </c>
      <c r="F219" s="29" t="s">
        <v>194</v>
      </c>
      <c r="G219" s="378">
        <f>'расх 22 г'!G330+'расх 22 г'!G335</f>
        <v>327</v>
      </c>
    </row>
    <row r="220" spans="1:7" ht="28.5" customHeight="1" hidden="1">
      <c r="A220" s="65" t="s">
        <v>452</v>
      </c>
      <c r="B220" s="37" t="s">
        <v>58</v>
      </c>
      <c r="C220" s="72" t="s">
        <v>400</v>
      </c>
      <c r="D220" s="72" t="s">
        <v>358</v>
      </c>
      <c r="E220" s="86" t="s">
        <v>277</v>
      </c>
      <c r="F220" s="72" t="s">
        <v>376</v>
      </c>
      <c r="G220" s="378"/>
    </row>
    <row r="221" spans="1:7" ht="30" customHeight="1" hidden="1">
      <c r="A221" s="28"/>
      <c r="B221" s="84" t="s">
        <v>58</v>
      </c>
      <c r="C221" s="88"/>
      <c r="D221" s="88"/>
      <c r="E221" s="118" t="s">
        <v>246</v>
      </c>
      <c r="F221" s="29"/>
      <c r="G221" s="124">
        <f>G222</f>
        <v>0</v>
      </c>
    </row>
    <row r="222" spans="1:7" ht="29.25" customHeight="1" hidden="1">
      <c r="A222" s="28"/>
      <c r="B222" s="84" t="s">
        <v>58</v>
      </c>
      <c r="C222" s="88"/>
      <c r="D222" s="88"/>
      <c r="E222" s="118" t="s">
        <v>246</v>
      </c>
      <c r="F222" s="29" t="s">
        <v>376</v>
      </c>
      <c r="G222" s="124">
        <v>0</v>
      </c>
    </row>
    <row r="223" spans="1:7" ht="21" customHeight="1">
      <c r="A223" s="28" t="s">
        <v>369</v>
      </c>
      <c r="B223" s="37" t="s">
        <v>58</v>
      </c>
      <c r="C223" s="29" t="s">
        <v>362</v>
      </c>
      <c r="D223" s="29" t="s">
        <v>358</v>
      </c>
      <c r="E223" s="70" t="s">
        <v>325</v>
      </c>
      <c r="F223" s="29"/>
      <c r="G223" s="124">
        <f>G224</f>
        <v>20.22</v>
      </c>
    </row>
    <row r="224" spans="1:7" ht="16.5" customHeight="1">
      <c r="A224" s="28" t="s">
        <v>231</v>
      </c>
      <c r="B224" s="37" t="s">
        <v>58</v>
      </c>
      <c r="C224" s="29" t="s">
        <v>362</v>
      </c>
      <c r="D224" s="29" t="s">
        <v>358</v>
      </c>
      <c r="E224" s="70" t="s">
        <v>325</v>
      </c>
      <c r="F224" s="29" t="s">
        <v>232</v>
      </c>
      <c r="G224" s="124">
        <f>G225</f>
        <v>20.22</v>
      </c>
    </row>
    <row r="225" spans="1:7" ht="16.5" customHeight="1">
      <c r="A225" s="15" t="s">
        <v>233</v>
      </c>
      <c r="B225" s="37" t="s">
        <v>58</v>
      </c>
      <c r="C225" s="29" t="s">
        <v>362</v>
      </c>
      <c r="D225" s="29" t="s">
        <v>358</v>
      </c>
      <c r="E225" s="70" t="s">
        <v>325</v>
      </c>
      <c r="F225" s="29" t="s">
        <v>194</v>
      </c>
      <c r="G225" s="124">
        <f>'расх 22 г'!G198</f>
        <v>20.22</v>
      </c>
    </row>
    <row r="226" spans="1:7" ht="27.75" customHeight="1" hidden="1">
      <c r="A226" s="65" t="s">
        <v>452</v>
      </c>
      <c r="B226" s="37" t="s">
        <v>58</v>
      </c>
      <c r="C226" s="72" t="s">
        <v>362</v>
      </c>
      <c r="D226" s="72" t="s">
        <v>358</v>
      </c>
      <c r="E226" s="86" t="s">
        <v>325</v>
      </c>
      <c r="F226" s="72" t="s">
        <v>376</v>
      </c>
      <c r="G226" s="124"/>
    </row>
    <row r="227" spans="1:7" ht="29.25" customHeight="1" hidden="1">
      <c r="A227" s="87" t="s">
        <v>261</v>
      </c>
      <c r="B227" s="84" t="s">
        <v>58</v>
      </c>
      <c r="C227" s="88" t="s">
        <v>362</v>
      </c>
      <c r="D227" s="88" t="s">
        <v>358</v>
      </c>
      <c r="E227" s="70" t="s">
        <v>291</v>
      </c>
      <c r="F227" s="29"/>
      <c r="G227" s="124">
        <f>G228</f>
        <v>0</v>
      </c>
    </row>
    <row r="228" spans="1:7" ht="30.75" customHeight="1" hidden="1">
      <c r="A228" s="28" t="s">
        <v>262</v>
      </c>
      <c r="B228" s="84" t="s">
        <v>58</v>
      </c>
      <c r="C228" s="88" t="s">
        <v>362</v>
      </c>
      <c r="D228" s="88" t="s">
        <v>358</v>
      </c>
      <c r="E228" s="70" t="s">
        <v>439</v>
      </c>
      <c r="F228" s="29"/>
      <c r="G228" s="124">
        <f>G229</f>
        <v>0</v>
      </c>
    </row>
    <row r="229" spans="1:7" ht="16.5" customHeight="1" hidden="1">
      <c r="A229" s="28" t="s">
        <v>263</v>
      </c>
      <c r="B229" s="84" t="s">
        <v>58</v>
      </c>
      <c r="C229" s="88" t="s">
        <v>362</v>
      </c>
      <c r="D229" s="88" t="s">
        <v>358</v>
      </c>
      <c r="E229" s="70" t="s">
        <v>440</v>
      </c>
      <c r="F229" s="29"/>
      <c r="G229" s="124">
        <f>G230</f>
        <v>0</v>
      </c>
    </row>
    <row r="230" spans="1:7" ht="16.5" customHeight="1" hidden="1">
      <c r="A230" s="28" t="s">
        <v>452</v>
      </c>
      <c r="B230" s="84" t="s">
        <v>58</v>
      </c>
      <c r="C230" s="88" t="s">
        <v>362</v>
      </c>
      <c r="D230" s="88" t="s">
        <v>358</v>
      </c>
      <c r="E230" s="70" t="s">
        <v>440</v>
      </c>
      <c r="F230" s="29" t="s">
        <v>376</v>
      </c>
      <c r="G230" s="124"/>
    </row>
    <row r="231" spans="1:7" ht="27.75" customHeight="1" hidden="1">
      <c r="A231" s="28" t="s">
        <v>206</v>
      </c>
      <c r="B231" s="84" t="s">
        <v>58</v>
      </c>
      <c r="C231" s="88" t="s">
        <v>362</v>
      </c>
      <c r="D231" s="88" t="s">
        <v>358</v>
      </c>
      <c r="E231" s="70" t="s">
        <v>205</v>
      </c>
      <c r="F231" s="29"/>
      <c r="G231" s="124"/>
    </row>
    <row r="232" spans="1:7" ht="34.5" customHeight="1">
      <c r="A232" s="28" t="s">
        <v>151</v>
      </c>
      <c r="B232" s="37" t="s">
        <v>58</v>
      </c>
      <c r="C232" s="29" t="s">
        <v>410</v>
      </c>
      <c r="D232" s="29" t="s">
        <v>360</v>
      </c>
      <c r="E232" s="70" t="s">
        <v>137</v>
      </c>
      <c r="F232" s="29"/>
      <c r="G232" s="378">
        <f>G234</f>
        <v>307.6</v>
      </c>
    </row>
    <row r="233" spans="1:7" ht="17.25" customHeight="1">
      <c r="A233" s="28" t="s">
        <v>342</v>
      </c>
      <c r="B233" s="37" t="s">
        <v>155</v>
      </c>
      <c r="C233" s="24" t="s">
        <v>410</v>
      </c>
      <c r="D233" s="24" t="s">
        <v>360</v>
      </c>
      <c r="E233" s="27" t="s">
        <v>137</v>
      </c>
      <c r="F233" s="29" t="s">
        <v>343</v>
      </c>
      <c r="G233" s="378">
        <f>G234</f>
        <v>307.6</v>
      </c>
    </row>
    <row r="234" spans="1:7" ht="28.5" customHeight="1">
      <c r="A234" s="28" t="s">
        <v>532</v>
      </c>
      <c r="B234" s="37" t="s">
        <v>58</v>
      </c>
      <c r="C234" s="29" t="s">
        <v>410</v>
      </c>
      <c r="D234" s="29" t="s">
        <v>360</v>
      </c>
      <c r="E234" s="70" t="s">
        <v>137</v>
      </c>
      <c r="F234" s="29" t="s">
        <v>370</v>
      </c>
      <c r="G234" s="378">
        <f>'расх 22 г'!G346</f>
        <v>307.6</v>
      </c>
    </row>
    <row r="235" spans="1:7" ht="28.5" customHeight="1" hidden="1">
      <c r="A235" s="28" t="s">
        <v>33</v>
      </c>
      <c r="B235" s="37" t="s">
        <v>58</v>
      </c>
      <c r="C235" s="29" t="s">
        <v>410</v>
      </c>
      <c r="D235" s="29" t="s">
        <v>360</v>
      </c>
      <c r="E235" s="70" t="s">
        <v>138</v>
      </c>
      <c r="F235" s="29"/>
      <c r="G235" s="378">
        <f>G237</f>
        <v>0</v>
      </c>
    </row>
    <row r="236" spans="1:7" ht="17.25" customHeight="1" hidden="1">
      <c r="A236" s="28" t="s">
        <v>342</v>
      </c>
      <c r="B236" s="37"/>
      <c r="C236" s="29"/>
      <c r="D236" s="29"/>
      <c r="E236" s="70" t="s">
        <v>138</v>
      </c>
      <c r="F236" s="29" t="s">
        <v>343</v>
      </c>
      <c r="G236" s="378">
        <f>G237</f>
        <v>0</v>
      </c>
    </row>
    <row r="237" spans="1:7" ht="40.5" customHeight="1" hidden="1">
      <c r="A237" s="28" t="s">
        <v>532</v>
      </c>
      <c r="B237" s="37" t="s">
        <v>58</v>
      </c>
      <c r="C237" s="29" t="s">
        <v>410</v>
      </c>
      <c r="D237" s="29" t="s">
        <v>360</v>
      </c>
      <c r="E237" s="70" t="s">
        <v>138</v>
      </c>
      <c r="F237" s="29" t="s">
        <v>370</v>
      </c>
      <c r="G237" s="378">
        <f>'расх 22 г'!G349</f>
        <v>0</v>
      </c>
    </row>
    <row r="238" spans="1:7" ht="29.25" customHeight="1">
      <c r="A238" s="28" t="s">
        <v>152</v>
      </c>
      <c r="B238" s="37" t="s">
        <v>58</v>
      </c>
      <c r="C238" s="29" t="s">
        <v>410</v>
      </c>
      <c r="D238" s="29" t="s">
        <v>360</v>
      </c>
      <c r="E238" s="70" t="s">
        <v>139</v>
      </c>
      <c r="F238" s="29"/>
      <c r="G238" s="378">
        <f>G240</f>
        <v>45.4</v>
      </c>
    </row>
    <row r="239" spans="1:7" ht="21.75" customHeight="1">
      <c r="A239" s="28" t="s">
        <v>342</v>
      </c>
      <c r="B239" s="37"/>
      <c r="C239" s="29"/>
      <c r="D239" s="29"/>
      <c r="E239" s="70" t="s">
        <v>139</v>
      </c>
      <c r="F239" s="29" t="s">
        <v>343</v>
      </c>
      <c r="G239" s="378">
        <f>G240</f>
        <v>45.4</v>
      </c>
    </row>
    <row r="240" spans="1:7" ht="20.25" customHeight="1">
      <c r="A240" s="28" t="s">
        <v>532</v>
      </c>
      <c r="B240" s="37" t="s">
        <v>58</v>
      </c>
      <c r="C240" s="29" t="s">
        <v>410</v>
      </c>
      <c r="D240" s="29" t="s">
        <v>360</v>
      </c>
      <c r="E240" s="70" t="s">
        <v>139</v>
      </c>
      <c r="F240" s="29" t="s">
        <v>370</v>
      </c>
      <c r="G240" s="378">
        <f>'расх 22 г'!G352</f>
        <v>45.4</v>
      </c>
    </row>
    <row r="241" spans="1:7" ht="14.25" customHeight="1" hidden="1">
      <c r="A241" s="28" t="s">
        <v>64</v>
      </c>
      <c r="B241" s="84" t="s">
        <v>58</v>
      </c>
      <c r="C241" s="88" t="s">
        <v>362</v>
      </c>
      <c r="D241" s="88" t="s">
        <v>360</v>
      </c>
      <c r="E241" s="70" t="s">
        <v>65</v>
      </c>
      <c r="F241" s="29"/>
      <c r="G241" s="124">
        <f>G242</f>
        <v>0</v>
      </c>
    </row>
    <row r="242" spans="1:7" ht="27" customHeight="1" hidden="1">
      <c r="A242" s="28" t="s">
        <v>66</v>
      </c>
      <c r="B242" s="84" t="s">
        <v>58</v>
      </c>
      <c r="C242" s="88" t="s">
        <v>362</v>
      </c>
      <c r="D242" s="88" t="s">
        <v>360</v>
      </c>
      <c r="E242" s="70" t="s">
        <v>67</v>
      </c>
      <c r="F242" s="29"/>
      <c r="G242" s="124">
        <f>G243</f>
        <v>0</v>
      </c>
    </row>
    <row r="243" spans="1:7" ht="27" customHeight="1" hidden="1">
      <c r="A243" s="28" t="s">
        <v>68</v>
      </c>
      <c r="B243" s="84" t="s">
        <v>58</v>
      </c>
      <c r="C243" s="88" t="s">
        <v>362</v>
      </c>
      <c r="D243" s="88" t="s">
        <v>360</v>
      </c>
      <c r="E243" s="70" t="s">
        <v>69</v>
      </c>
      <c r="F243" s="29"/>
      <c r="G243" s="124">
        <f>G244</f>
        <v>0</v>
      </c>
    </row>
    <row r="244" spans="1:7" ht="27" customHeight="1" hidden="1">
      <c r="A244" s="28" t="s">
        <v>452</v>
      </c>
      <c r="B244" s="84" t="s">
        <v>58</v>
      </c>
      <c r="C244" s="88" t="s">
        <v>362</v>
      </c>
      <c r="D244" s="88" t="s">
        <v>360</v>
      </c>
      <c r="E244" s="70" t="s">
        <v>69</v>
      </c>
      <c r="F244" s="40" t="s">
        <v>376</v>
      </c>
      <c r="G244" s="124">
        <v>0</v>
      </c>
    </row>
    <row r="245" spans="1:7" ht="52.5" customHeight="1">
      <c r="A245" s="411" t="s">
        <v>650</v>
      </c>
      <c r="B245" s="84"/>
      <c r="C245" s="88"/>
      <c r="D245" s="88"/>
      <c r="E245" s="70" t="s">
        <v>648</v>
      </c>
      <c r="F245" s="40"/>
      <c r="G245" s="124">
        <f>G246</f>
        <v>0</v>
      </c>
    </row>
    <row r="246" spans="1:7" ht="20.25" customHeight="1">
      <c r="A246" s="28" t="s">
        <v>342</v>
      </c>
      <c r="B246" s="84"/>
      <c r="C246" s="88"/>
      <c r="D246" s="88"/>
      <c r="E246" s="70" t="s">
        <v>648</v>
      </c>
      <c r="F246" s="40" t="s">
        <v>343</v>
      </c>
      <c r="G246" s="124">
        <f>G247</f>
        <v>0</v>
      </c>
    </row>
    <row r="247" spans="1:7" ht="20.25" customHeight="1">
      <c r="A247" s="28" t="s">
        <v>532</v>
      </c>
      <c r="B247" s="84"/>
      <c r="C247" s="88"/>
      <c r="D247" s="88"/>
      <c r="E247" s="70" t="s">
        <v>648</v>
      </c>
      <c r="F247" s="40" t="s">
        <v>370</v>
      </c>
      <c r="G247" s="124">
        <f>'расх 22 г'!G355</f>
        <v>0</v>
      </c>
    </row>
    <row r="248" spans="1:7" ht="57.75" customHeight="1">
      <c r="A248" s="413" t="s">
        <v>653</v>
      </c>
      <c r="B248" s="84"/>
      <c r="C248" s="88"/>
      <c r="D248" s="88"/>
      <c r="E248" s="70" t="s">
        <v>649</v>
      </c>
      <c r="F248" s="40"/>
      <c r="G248" s="124">
        <f>G249</f>
        <v>0</v>
      </c>
    </row>
    <row r="249" spans="1:7" ht="16.5" customHeight="1">
      <c r="A249" s="28" t="s">
        <v>342</v>
      </c>
      <c r="B249" s="84"/>
      <c r="C249" s="88"/>
      <c r="D249" s="88"/>
      <c r="E249" s="70" t="s">
        <v>649</v>
      </c>
      <c r="F249" s="40" t="s">
        <v>343</v>
      </c>
      <c r="G249" s="124">
        <f>G250</f>
        <v>0</v>
      </c>
    </row>
    <row r="250" spans="1:7" ht="20.25" customHeight="1">
      <c r="A250" s="28" t="s">
        <v>532</v>
      </c>
      <c r="B250" s="84"/>
      <c r="C250" s="88"/>
      <c r="D250" s="88"/>
      <c r="E250" s="70" t="s">
        <v>649</v>
      </c>
      <c r="F250" s="40" t="s">
        <v>370</v>
      </c>
      <c r="G250" s="124">
        <f>'расх 22 г'!G358</f>
        <v>0</v>
      </c>
    </row>
    <row r="251" spans="1:7" ht="114" customHeight="1">
      <c r="A251" s="412" t="s">
        <v>651</v>
      </c>
      <c r="B251" s="84"/>
      <c r="C251" s="88"/>
      <c r="D251" s="88"/>
      <c r="E251" s="70" t="s">
        <v>652</v>
      </c>
      <c r="F251" s="40"/>
      <c r="G251" s="124">
        <f>G252</f>
        <v>0</v>
      </c>
    </row>
    <row r="252" spans="1:7" ht="20.25" customHeight="1">
      <c r="A252" s="28" t="s">
        <v>342</v>
      </c>
      <c r="B252" s="84"/>
      <c r="C252" s="88"/>
      <c r="D252" s="88"/>
      <c r="E252" s="70" t="s">
        <v>652</v>
      </c>
      <c r="F252" s="40" t="s">
        <v>343</v>
      </c>
      <c r="G252" s="124">
        <f>G253</f>
        <v>0</v>
      </c>
    </row>
    <row r="253" spans="1:7" ht="20.25" customHeight="1">
      <c r="A253" s="28" t="s">
        <v>532</v>
      </c>
      <c r="B253" s="84"/>
      <c r="C253" s="88"/>
      <c r="D253" s="88"/>
      <c r="E253" s="70" t="s">
        <v>652</v>
      </c>
      <c r="F253" s="40" t="s">
        <v>370</v>
      </c>
      <c r="G253" s="124">
        <f>'расх 22 г'!G363</f>
        <v>0</v>
      </c>
    </row>
    <row r="254" spans="1:7" ht="15" customHeight="1">
      <c r="A254" s="14" t="s">
        <v>283</v>
      </c>
      <c r="B254" s="37" t="s">
        <v>58</v>
      </c>
      <c r="C254" s="29" t="s">
        <v>362</v>
      </c>
      <c r="D254" s="29" t="s">
        <v>360</v>
      </c>
      <c r="E254" s="70" t="s">
        <v>124</v>
      </c>
      <c r="F254" s="22"/>
      <c r="G254" s="378">
        <f>G255</f>
        <v>680</v>
      </c>
    </row>
    <row r="255" spans="1:7" ht="26.25" customHeight="1">
      <c r="A255" s="28" t="s">
        <v>231</v>
      </c>
      <c r="B255" s="37" t="s">
        <v>58</v>
      </c>
      <c r="C255" s="29" t="s">
        <v>362</v>
      </c>
      <c r="D255" s="29" t="s">
        <v>360</v>
      </c>
      <c r="E255" s="70" t="s">
        <v>124</v>
      </c>
      <c r="F255" s="22" t="s">
        <v>232</v>
      </c>
      <c r="G255" s="378">
        <f>G256</f>
        <v>680</v>
      </c>
    </row>
    <row r="256" spans="1:7" ht="26.25" customHeight="1">
      <c r="A256" s="15" t="s">
        <v>233</v>
      </c>
      <c r="B256" s="37" t="s">
        <v>58</v>
      </c>
      <c r="C256" s="29" t="s">
        <v>362</v>
      </c>
      <c r="D256" s="29" t="s">
        <v>360</v>
      </c>
      <c r="E256" s="70" t="s">
        <v>124</v>
      </c>
      <c r="F256" s="22" t="s">
        <v>194</v>
      </c>
      <c r="G256" s="378">
        <f>'расх 22 г'!G229</f>
        <v>680</v>
      </c>
    </row>
    <row r="257" spans="1:7" ht="27" customHeight="1" hidden="1">
      <c r="A257" s="65" t="s">
        <v>452</v>
      </c>
      <c r="B257" s="37" t="s">
        <v>58</v>
      </c>
      <c r="C257" s="72" t="s">
        <v>362</v>
      </c>
      <c r="D257" s="72" t="s">
        <v>360</v>
      </c>
      <c r="E257" s="86" t="s">
        <v>124</v>
      </c>
      <c r="F257" s="67" t="s">
        <v>376</v>
      </c>
      <c r="G257" s="378"/>
    </row>
    <row r="258" spans="1:7" ht="15.75" customHeight="1">
      <c r="A258" s="99" t="s">
        <v>284</v>
      </c>
      <c r="B258" s="37" t="s">
        <v>58</v>
      </c>
      <c r="C258" s="29" t="s">
        <v>362</v>
      </c>
      <c r="D258" s="29" t="s">
        <v>360</v>
      </c>
      <c r="E258" s="70" t="s">
        <v>125</v>
      </c>
      <c r="F258" s="22"/>
      <c r="G258" s="378">
        <f>G259</f>
        <v>0</v>
      </c>
    </row>
    <row r="259" spans="1:7" ht="28.5" customHeight="1">
      <c r="A259" s="28" t="s">
        <v>231</v>
      </c>
      <c r="B259" s="37" t="s">
        <v>58</v>
      </c>
      <c r="C259" s="29" t="s">
        <v>362</v>
      </c>
      <c r="D259" s="29" t="s">
        <v>360</v>
      </c>
      <c r="E259" s="70" t="s">
        <v>125</v>
      </c>
      <c r="F259" s="22" t="s">
        <v>232</v>
      </c>
      <c r="G259" s="378">
        <f>G260</f>
        <v>0</v>
      </c>
    </row>
    <row r="260" spans="1:7" ht="27" customHeight="1">
      <c r="A260" s="15" t="s">
        <v>233</v>
      </c>
      <c r="B260" s="37" t="s">
        <v>58</v>
      </c>
      <c r="C260" s="29" t="s">
        <v>362</v>
      </c>
      <c r="D260" s="29" t="s">
        <v>360</v>
      </c>
      <c r="E260" s="70" t="s">
        <v>125</v>
      </c>
      <c r="F260" s="22" t="s">
        <v>194</v>
      </c>
      <c r="G260" s="378">
        <f>'расх 22 г'!G234</f>
        <v>0</v>
      </c>
    </row>
    <row r="261" spans="1:7" ht="26.25" customHeight="1" hidden="1">
      <c r="A261" s="65" t="s">
        <v>452</v>
      </c>
      <c r="B261" s="37" t="s">
        <v>58</v>
      </c>
      <c r="C261" s="72" t="s">
        <v>362</v>
      </c>
      <c r="D261" s="72" t="s">
        <v>360</v>
      </c>
      <c r="E261" s="86" t="s">
        <v>125</v>
      </c>
      <c r="F261" s="67" t="s">
        <v>376</v>
      </c>
      <c r="G261" s="335"/>
    </row>
    <row r="262" spans="1:7" ht="15" customHeight="1" hidden="1">
      <c r="A262" s="14" t="s">
        <v>285</v>
      </c>
      <c r="B262" s="37" t="s">
        <v>58</v>
      </c>
      <c r="C262" s="29" t="s">
        <v>362</v>
      </c>
      <c r="D262" s="29" t="s">
        <v>360</v>
      </c>
      <c r="E262" s="70" t="s">
        <v>126</v>
      </c>
      <c r="F262" s="22"/>
      <c r="G262" s="378">
        <f>G263</f>
        <v>0</v>
      </c>
    </row>
    <row r="263" spans="1:7" ht="28.5" customHeight="1" hidden="1">
      <c r="A263" s="28" t="s">
        <v>231</v>
      </c>
      <c r="B263" s="37" t="s">
        <v>58</v>
      </c>
      <c r="C263" s="29" t="s">
        <v>362</v>
      </c>
      <c r="D263" s="29" t="s">
        <v>360</v>
      </c>
      <c r="E263" s="70" t="s">
        <v>126</v>
      </c>
      <c r="F263" s="22" t="s">
        <v>232</v>
      </c>
      <c r="G263" s="378">
        <f>G264</f>
        <v>0</v>
      </c>
    </row>
    <row r="264" spans="1:7" ht="30" customHeight="1" hidden="1">
      <c r="A264" s="15" t="s">
        <v>233</v>
      </c>
      <c r="B264" s="37" t="s">
        <v>58</v>
      </c>
      <c r="C264" s="29" t="s">
        <v>362</v>
      </c>
      <c r="D264" s="29" t="s">
        <v>360</v>
      </c>
      <c r="E264" s="70" t="s">
        <v>126</v>
      </c>
      <c r="F264" s="22" t="s">
        <v>194</v>
      </c>
      <c r="G264" s="378"/>
    </row>
    <row r="265" spans="1:7" ht="27" customHeight="1" hidden="1">
      <c r="A265" s="65" t="s">
        <v>452</v>
      </c>
      <c r="B265" s="37" t="s">
        <v>58</v>
      </c>
      <c r="C265" s="72" t="s">
        <v>362</v>
      </c>
      <c r="D265" s="72" t="s">
        <v>360</v>
      </c>
      <c r="E265" s="86" t="s">
        <v>126</v>
      </c>
      <c r="F265" s="67" t="s">
        <v>376</v>
      </c>
      <c r="G265" s="378"/>
    </row>
    <row r="266" spans="1:7" ht="27.75" customHeight="1" hidden="1">
      <c r="A266" s="28" t="s">
        <v>392</v>
      </c>
      <c r="B266" s="37" t="s">
        <v>58</v>
      </c>
      <c r="C266" s="29" t="s">
        <v>362</v>
      </c>
      <c r="D266" s="29" t="s">
        <v>360</v>
      </c>
      <c r="E266" s="70" t="s">
        <v>127</v>
      </c>
      <c r="F266" s="22"/>
      <c r="G266" s="378">
        <f>G267</f>
        <v>0</v>
      </c>
    </row>
    <row r="267" spans="1:7" ht="27.75" customHeight="1">
      <c r="A267" s="28" t="s">
        <v>231</v>
      </c>
      <c r="B267" s="37" t="s">
        <v>58</v>
      </c>
      <c r="C267" s="29" t="s">
        <v>362</v>
      </c>
      <c r="D267" s="29" t="s">
        <v>360</v>
      </c>
      <c r="E267" s="70" t="s">
        <v>127</v>
      </c>
      <c r="F267" s="22" t="s">
        <v>232</v>
      </c>
      <c r="G267" s="378">
        <f>G268</f>
        <v>0</v>
      </c>
    </row>
    <row r="268" spans="1:7" ht="27.75" customHeight="1">
      <c r="A268" s="15" t="s">
        <v>233</v>
      </c>
      <c r="B268" s="37" t="s">
        <v>58</v>
      </c>
      <c r="C268" s="29" t="s">
        <v>362</v>
      </c>
      <c r="D268" s="29" t="s">
        <v>360</v>
      </c>
      <c r="E268" s="70" t="s">
        <v>127</v>
      </c>
      <c r="F268" s="22" t="s">
        <v>194</v>
      </c>
      <c r="G268" s="378">
        <f>'расх 22 г'!G242</f>
        <v>0</v>
      </c>
    </row>
    <row r="269" spans="1:7" ht="27" customHeight="1" hidden="1">
      <c r="A269" s="65" t="s">
        <v>452</v>
      </c>
      <c r="B269" s="37" t="s">
        <v>58</v>
      </c>
      <c r="C269" s="72" t="s">
        <v>362</v>
      </c>
      <c r="D269" s="72" t="s">
        <v>360</v>
      </c>
      <c r="E269" s="86" t="s">
        <v>127</v>
      </c>
      <c r="F269" s="67" t="s">
        <v>376</v>
      </c>
      <c r="G269" s="378"/>
    </row>
    <row r="270" spans="1:7" s="4" customFormat="1" ht="28.5" customHeight="1">
      <c r="A270" s="28" t="s">
        <v>286</v>
      </c>
      <c r="B270" s="37" t="s">
        <v>58</v>
      </c>
      <c r="C270" s="29" t="s">
        <v>362</v>
      </c>
      <c r="D270" s="29" t="s">
        <v>360</v>
      </c>
      <c r="E270" s="70" t="s">
        <v>128</v>
      </c>
      <c r="F270" s="22"/>
      <c r="G270" s="378">
        <f>G271</f>
        <v>206.4</v>
      </c>
    </row>
    <row r="271" spans="1:7" s="4" customFormat="1" ht="28.5" customHeight="1">
      <c r="A271" s="28" t="s">
        <v>231</v>
      </c>
      <c r="B271" s="37" t="s">
        <v>58</v>
      </c>
      <c r="C271" s="29" t="s">
        <v>362</v>
      </c>
      <c r="D271" s="29" t="s">
        <v>360</v>
      </c>
      <c r="E271" s="70" t="s">
        <v>128</v>
      </c>
      <c r="F271" s="22" t="s">
        <v>232</v>
      </c>
      <c r="G271" s="378">
        <f>G272</f>
        <v>206.4</v>
      </c>
    </row>
    <row r="272" spans="1:7" s="4" customFormat="1" ht="28.5" customHeight="1">
      <c r="A272" s="15" t="s">
        <v>233</v>
      </c>
      <c r="B272" s="37" t="s">
        <v>58</v>
      </c>
      <c r="C272" s="29" t="s">
        <v>362</v>
      </c>
      <c r="D272" s="29" t="s">
        <v>360</v>
      </c>
      <c r="E272" s="70" t="s">
        <v>128</v>
      </c>
      <c r="F272" s="22" t="s">
        <v>194</v>
      </c>
      <c r="G272" s="378">
        <f>'расх 22 г'!G246</f>
        <v>206.4</v>
      </c>
    </row>
    <row r="273" spans="1:7" s="4" customFormat="1" ht="42" customHeight="1">
      <c r="A273" s="28" t="s">
        <v>676</v>
      </c>
      <c r="B273" s="37"/>
      <c r="C273" s="29"/>
      <c r="D273" s="29"/>
      <c r="E273" s="107" t="s">
        <v>677</v>
      </c>
      <c r="F273" s="22"/>
      <c r="G273" s="378">
        <f>G274</f>
        <v>0</v>
      </c>
    </row>
    <row r="274" spans="1:7" s="4" customFormat="1" ht="28.5" customHeight="1">
      <c r="A274" s="28" t="s">
        <v>231</v>
      </c>
      <c r="B274" s="37"/>
      <c r="C274" s="29"/>
      <c r="D274" s="29"/>
      <c r="E274" s="117" t="s">
        <v>677</v>
      </c>
      <c r="F274" s="22" t="s">
        <v>232</v>
      </c>
      <c r="G274" s="378">
        <f>G275</f>
        <v>0</v>
      </c>
    </row>
    <row r="275" spans="1:7" s="4" customFormat="1" ht="28.5" customHeight="1">
      <c r="A275" s="15" t="s">
        <v>233</v>
      </c>
      <c r="B275" s="37"/>
      <c r="C275" s="29"/>
      <c r="D275" s="29"/>
      <c r="E275" s="117" t="s">
        <v>677</v>
      </c>
      <c r="F275" s="22" t="s">
        <v>194</v>
      </c>
      <c r="G275" s="378">
        <f>'расх 22 г'!G127</f>
        <v>0</v>
      </c>
    </row>
    <row r="276" spans="1:7" s="4" customFormat="1" ht="39" customHeight="1">
      <c r="A276" s="28" t="s">
        <v>643</v>
      </c>
      <c r="B276" s="37"/>
      <c r="C276" s="29"/>
      <c r="D276" s="29"/>
      <c r="E276" s="107" t="s">
        <v>644</v>
      </c>
      <c r="F276" s="22"/>
      <c r="G276" s="378">
        <f>G277</f>
        <v>0</v>
      </c>
    </row>
    <row r="277" spans="1:7" s="4" customFormat="1" ht="28.5" customHeight="1">
      <c r="A277" s="28" t="s">
        <v>231</v>
      </c>
      <c r="B277" s="37"/>
      <c r="C277" s="29"/>
      <c r="D277" s="29"/>
      <c r="E277" s="140" t="s">
        <v>644</v>
      </c>
      <c r="F277" s="22" t="s">
        <v>232</v>
      </c>
      <c r="G277" s="378">
        <f>G278</f>
        <v>0</v>
      </c>
    </row>
    <row r="278" spans="1:7" s="4" customFormat="1" ht="28.5" customHeight="1">
      <c r="A278" s="15" t="s">
        <v>233</v>
      </c>
      <c r="B278" s="37"/>
      <c r="C278" s="29"/>
      <c r="D278" s="29"/>
      <c r="E278" s="140" t="s">
        <v>644</v>
      </c>
      <c r="F278" s="22" t="s">
        <v>194</v>
      </c>
      <c r="G278" s="378">
        <f>'расх 22 г'!G130</f>
        <v>0</v>
      </c>
    </row>
    <row r="279" spans="1:7" s="4" customFormat="1" ht="27" customHeight="1" hidden="1">
      <c r="A279" s="65" t="s">
        <v>452</v>
      </c>
      <c r="B279" s="37" t="s">
        <v>58</v>
      </c>
      <c r="C279" s="72" t="s">
        <v>362</v>
      </c>
      <c r="D279" s="72" t="s">
        <v>360</v>
      </c>
      <c r="E279" s="86" t="s">
        <v>128</v>
      </c>
      <c r="F279" s="67" t="s">
        <v>376</v>
      </c>
      <c r="G279" s="378"/>
    </row>
    <row r="280" spans="1:7" ht="27" customHeight="1">
      <c r="A280" s="46" t="s">
        <v>207</v>
      </c>
      <c r="B280" s="37" t="s">
        <v>58</v>
      </c>
      <c r="C280" s="22" t="s">
        <v>357</v>
      </c>
      <c r="D280" s="22" t="s">
        <v>368</v>
      </c>
      <c r="E280" s="47" t="s">
        <v>119</v>
      </c>
      <c r="F280" s="29"/>
      <c r="G280" s="124">
        <f>G281</f>
        <v>31</v>
      </c>
    </row>
    <row r="281" spans="1:7" ht="28.5" customHeight="1">
      <c r="A281" s="28" t="s">
        <v>231</v>
      </c>
      <c r="B281" s="37" t="s">
        <v>58</v>
      </c>
      <c r="C281" s="22" t="s">
        <v>357</v>
      </c>
      <c r="D281" s="22" t="s">
        <v>368</v>
      </c>
      <c r="E281" s="70" t="s">
        <v>119</v>
      </c>
      <c r="F281" s="29" t="s">
        <v>232</v>
      </c>
      <c r="G281" s="124">
        <f>G282</f>
        <v>31</v>
      </c>
    </row>
    <row r="282" spans="1:7" ht="29.25" customHeight="1">
      <c r="A282" s="15" t="s">
        <v>233</v>
      </c>
      <c r="B282" s="37" t="s">
        <v>58</v>
      </c>
      <c r="C282" s="22" t="s">
        <v>357</v>
      </c>
      <c r="D282" s="22" t="s">
        <v>368</v>
      </c>
      <c r="E282" s="70" t="s">
        <v>119</v>
      </c>
      <c r="F282" s="29" t="s">
        <v>194</v>
      </c>
      <c r="G282" s="124">
        <f>'расх 22 г'!G80</f>
        <v>31</v>
      </c>
    </row>
    <row r="283" spans="1:7" ht="30" customHeight="1" hidden="1">
      <c r="A283" s="352" t="s">
        <v>452</v>
      </c>
      <c r="B283" s="37" t="s">
        <v>58</v>
      </c>
      <c r="C283" s="67" t="s">
        <v>357</v>
      </c>
      <c r="D283" s="67" t="s">
        <v>368</v>
      </c>
      <c r="E283" s="353" t="s">
        <v>119</v>
      </c>
      <c r="F283" s="354" t="s">
        <v>376</v>
      </c>
      <c r="G283" s="124"/>
    </row>
    <row r="284" spans="1:7" ht="30" customHeight="1">
      <c r="A284" s="46" t="s">
        <v>556</v>
      </c>
      <c r="B284" s="37"/>
      <c r="C284" s="67"/>
      <c r="D284" s="67"/>
      <c r="E284" s="355" t="s">
        <v>557</v>
      </c>
      <c r="F284" s="354"/>
      <c r="G284" s="124">
        <f>G285</f>
        <v>0</v>
      </c>
    </row>
    <row r="285" spans="1:7" ht="30" customHeight="1">
      <c r="A285" s="26" t="s">
        <v>558</v>
      </c>
      <c r="B285" s="37"/>
      <c r="C285" s="67"/>
      <c r="D285" s="67"/>
      <c r="E285" s="356" t="s">
        <v>557</v>
      </c>
      <c r="F285" s="354" t="s">
        <v>232</v>
      </c>
      <c r="G285" s="124">
        <f>G286</f>
        <v>0</v>
      </c>
    </row>
    <row r="286" spans="1:7" ht="30" customHeight="1" hidden="1">
      <c r="A286" s="352"/>
      <c r="B286" s="37"/>
      <c r="C286" s="67"/>
      <c r="D286" s="67"/>
      <c r="E286" s="356" t="s">
        <v>557</v>
      </c>
      <c r="F286" s="354" t="s">
        <v>194</v>
      </c>
      <c r="G286" s="124">
        <f>'расх 22 г'!G84</f>
        <v>0</v>
      </c>
    </row>
    <row r="287" spans="1:7" ht="30" customHeight="1">
      <c r="A287" s="46" t="s">
        <v>556</v>
      </c>
      <c r="B287" s="37"/>
      <c r="C287" s="67"/>
      <c r="D287" s="67"/>
      <c r="E287" s="355" t="s">
        <v>560</v>
      </c>
      <c r="F287" s="354"/>
      <c r="G287" s="124">
        <f>G288</f>
        <v>0</v>
      </c>
    </row>
    <row r="288" spans="1:7" ht="30" customHeight="1">
      <c r="A288" s="26" t="s">
        <v>559</v>
      </c>
      <c r="B288" s="37"/>
      <c r="C288" s="67"/>
      <c r="D288" s="67"/>
      <c r="E288" s="356" t="s">
        <v>560</v>
      </c>
      <c r="F288" s="354" t="s">
        <v>232</v>
      </c>
      <c r="G288" s="124">
        <f>G289</f>
        <v>0</v>
      </c>
    </row>
    <row r="289" spans="1:7" ht="30" customHeight="1" hidden="1">
      <c r="A289" s="352"/>
      <c r="B289" s="37"/>
      <c r="C289" s="67"/>
      <c r="D289" s="67"/>
      <c r="E289" s="356" t="s">
        <v>560</v>
      </c>
      <c r="F289" s="354" t="s">
        <v>194</v>
      </c>
      <c r="G289" s="124">
        <f>'расх 22 г'!G87</f>
        <v>0</v>
      </c>
    </row>
    <row r="290" spans="1:7" ht="19.5" customHeight="1">
      <c r="A290" s="46" t="s">
        <v>556</v>
      </c>
      <c r="B290" s="37"/>
      <c r="C290" s="67"/>
      <c r="D290" s="67"/>
      <c r="E290" s="355" t="s">
        <v>562</v>
      </c>
      <c r="F290" s="354"/>
      <c r="G290" s="124">
        <f>G291</f>
        <v>0</v>
      </c>
    </row>
    <row r="291" spans="1:7" ht="30" customHeight="1">
      <c r="A291" s="26" t="s">
        <v>561</v>
      </c>
      <c r="B291" s="37"/>
      <c r="C291" s="67"/>
      <c r="D291" s="67"/>
      <c r="E291" s="356" t="s">
        <v>562</v>
      </c>
      <c r="F291" s="354" t="s">
        <v>232</v>
      </c>
      <c r="G291" s="124">
        <f>G292</f>
        <v>0</v>
      </c>
    </row>
    <row r="292" spans="1:7" ht="30" customHeight="1">
      <c r="A292" s="15" t="s">
        <v>233</v>
      </c>
      <c r="B292" s="37"/>
      <c r="C292" s="67"/>
      <c r="D292" s="67"/>
      <c r="E292" s="356" t="s">
        <v>562</v>
      </c>
      <c r="F292" s="354" t="s">
        <v>194</v>
      </c>
      <c r="G292" s="124">
        <f>'расх 22 г'!G90</f>
        <v>0</v>
      </c>
    </row>
    <row r="293" spans="1:7" ht="21.75" customHeight="1">
      <c r="A293" s="46" t="s">
        <v>556</v>
      </c>
      <c r="B293" s="37"/>
      <c r="C293" s="67"/>
      <c r="D293" s="67"/>
      <c r="E293" s="355" t="s">
        <v>578</v>
      </c>
      <c r="F293" s="354"/>
      <c r="G293" s="124">
        <f>G294</f>
        <v>330</v>
      </c>
    </row>
    <row r="294" spans="1:7" ht="23.25" customHeight="1">
      <c r="A294" s="26" t="s">
        <v>579</v>
      </c>
      <c r="B294" s="37"/>
      <c r="C294" s="67"/>
      <c r="D294" s="67"/>
      <c r="E294" s="356" t="s">
        <v>578</v>
      </c>
      <c r="F294" s="354" t="s">
        <v>232</v>
      </c>
      <c r="G294" s="124">
        <f>G295</f>
        <v>330</v>
      </c>
    </row>
    <row r="295" spans="1:7" ht="29.25" customHeight="1">
      <c r="A295" s="15" t="s">
        <v>233</v>
      </c>
      <c r="B295" s="37"/>
      <c r="C295" s="67"/>
      <c r="D295" s="67"/>
      <c r="E295" s="356" t="s">
        <v>578</v>
      </c>
      <c r="F295" s="354" t="s">
        <v>194</v>
      </c>
      <c r="G295" s="124">
        <f>'расх 22 г'!G94</f>
        <v>330</v>
      </c>
    </row>
    <row r="296" spans="1:7" s="4" customFormat="1" ht="16.5" customHeight="1">
      <c r="A296" s="28" t="s">
        <v>153</v>
      </c>
      <c r="B296" s="37" t="s">
        <v>58</v>
      </c>
      <c r="C296" s="29" t="s">
        <v>362</v>
      </c>
      <c r="D296" s="29" t="s">
        <v>357</v>
      </c>
      <c r="E296" s="70" t="s">
        <v>123</v>
      </c>
      <c r="F296" s="29"/>
      <c r="G296" s="124">
        <f>G297</f>
        <v>0</v>
      </c>
    </row>
    <row r="297" spans="1:7" s="4" customFormat="1" ht="17.25" customHeight="1">
      <c r="A297" s="28" t="s">
        <v>231</v>
      </c>
      <c r="B297" s="37" t="s">
        <v>58</v>
      </c>
      <c r="C297" s="29" t="s">
        <v>362</v>
      </c>
      <c r="D297" s="29" t="s">
        <v>357</v>
      </c>
      <c r="E297" s="70" t="s">
        <v>123</v>
      </c>
      <c r="F297" s="29" t="s">
        <v>232</v>
      </c>
      <c r="G297" s="124">
        <f>G298</f>
        <v>0</v>
      </c>
    </row>
    <row r="298" spans="1:7" s="4" customFormat="1" ht="30" customHeight="1">
      <c r="A298" s="15" t="s">
        <v>233</v>
      </c>
      <c r="B298" s="37" t="s">
        <v>58</v>
      </c>
      <c r="C298" s="29" t="s">
        <v>362</v>
      </c>
      <c r="D298" s="29" t="s">
        <v>357</v>
      </c>
      <c r="E298" s="70" t="s">
        <v>123</v>
      </c>
      <c r="F298" s="29" t="s">
        <v>194</v>
      </c>
      <c r="G298" s="124">
        <f>'расх 22 г'!G174</f>
        <v>0</v>
      </c>
    </row>
    <row r="299" spans="1:7" s="4" customFormat="1" ht="15.75" customHeight="1" hidden="1">
      <c r="A299" s="65" t="s">
        <v>452</v>
      </c>
      <c r="B299" s="37" t="s">
        <v>58</v>
      </c>
      <c r="C299" s="72" t="s">
        <v>362</v>
      </c>
      <c r="D299" s="72" t="s">
        <v>357</v>
      </c>
      <c r="E299" s="86" t="s">
        <v>123</v>
      </c>
      <c r="F299" s="72" t="s">
        <v>376</v>
      </c>
      <c r="G299" s="124"/>
    </row>
    <row r="300" spans="1:7" s="4" customFormat="1" ht="15.75" customHeight="1">
      <c r="A300" s="28" t="s">
        <v>581</v>
      </c>
      <c r="B300" s="37"/>
      <c r="C300" s="72"/>
      <c r="D300" s="72"/>
      <c r="E300" s="117" t="s">
        <v>265</v>
      </c>
      <c r="F300" s="29"/>
      <c r="G300" s="124">
        <f>G301</f>
        <v>0</v>
      </c>
    </row>
    <row r="301" spans="1:7" s="4" customFormat="1" ht="15.75" customHeight="1">
      <c r="A301" s="28" t="s">
        <v>580</v>
      </c>
      <c r="B301" s="37"/>
      <c r="C301" s="72"/>
      <c r="D301" s="72"/>
      <c r="E301" s="117" t="s">
        <v>265</v>
      </c>
      <c r="F301" s="29" t="s">
        <v>234</v>
      </c>
      <c r="G301" s="124">
        <f>G302</f>
        <v>0</v>
      </c>
    </row>
    <row r="302" spans="1:7" s="4" customFormat="1" ht="15.75" customHeight="1">
      <c r="A302" s="28"/>
      <c r="B302" s="37"/>
      <c r="C302" s="72"/>
      <c r="D302" s="72"/>
      <c r="E302" s="117" t="s">
        <v>265</v>
      </c>
      <c r="F302" s="29" t="s">
        <v>236</v>
      </c>
      <c r="G302" s="124">
        <f>'расх 22 г'!G104</f>
        <v>0</v>
      </c>
    </row>
    <row r="303" spans="1:7" s="4" customFormat="1" ht="15.75" customHeight="1" hidden="1">
      <c r="A303" s="28"/>
      <c r="B303" s="37"/>
      <c r="C303" s="72"/>
      <c r="D303" s="72"/>
      <c r="E303" s="117"/>
      <c r="F303" s="29"/>
      <c r="G303" s="124"/>
    </row>
    <row r="304" spans="1:7" s="68" customFormat="1" ht="15.75" customHeight="1">
      <c r="A304" s="28" t="s">
        <v>241</v>
      </c>
      <c r="B304" s="37" t="s">
        <v>58</v>
      </c>
      <c r="C304" s="40" t="s">
        <v>357</v>
      </c>
      <c r="D304" s="40" t="s">
        <v>368</v>
      </c>
      <c r="E304" s="117" t="s">
        <v>242</v>
      </c>
      <c r="F304" s="29"/>
      <c r="G304" s="124">
        <f>G305</f>
        <v>45</v>
      </c>
    </row>
    <row r="305" spans="1:7" s="11" customFormat="1" ht="15" customHeight="1">
      <c r="A305" s="28" t="s">
        <v>45</v>
      </c>
      <c r="B305" s="37" t="s">
        <v>58</v>
      </c>
      <c r="C305" s="40" t="s">
        <v>357</v>
      </c>
      <c r="D305" s="40" t="s">
        <v>368</v>
      </c>
      <c r="E305" s="117" t="s">
        <v>242</v>
      </c>
      <c r="F305" s="29" t="s">
        <v>234</v>
      </c>
      <c r="G305" s="124">
        <f>G306</f>
        <v>45</v>
      </c>
    </row>
    <row r="306" spans="1:7" ht="15.75">
      <c r="A306" s="28" t="s">
        <v>238</v>
      </c>
      <c r="B306" s="37" t="s">
        <v>58</v>
      </c>
      <c r="C306" s="40" t="s">
        <v>357</v>
      </c>
      <c r="D306" s="40" t="s">
        <v>368</v>
      </c>
      <c r="E306" s="117" t="s">
        <v>242</v>
      </c>
      <c r="F306" s="29" t="s">
        <v>197</v>
      </c>
      <c r="G306" s="124">
        <f>'расх 22 г'!G100</f>
        <v>45</v>
      </c>
    </row>
    <row r="307" spans="1:7" ht="23.25" customHeight="1" hidden="1">
      <c r="A307" s="65" t="s">
        <v>70</v>
      </c>
      <c r="B307" s="37" t="s">
        <v>58</v>
      </c>
      <c r="C307" s="67" t="s">
        <v>357</v>
      </c>
      <c r="D307" s="67" t="s">
        <v>368</v>
      </c>
      <c r="E307" s="86"/>
      <c r="F307" s="72"/>
      <c r="G307" s="124">
        <f>G93+G100+G107</f>
        <v>25037.68604</v>
      </c>
    </row>
    <row r="308" spans="1:7" ht="16.5" customHeight="1">
      <c r="A308" s="28" t="s">
        <v>582</v>
      </c>
      <c r="B308" s="37"/>
      <c r="C308" s="40"/>
      <c r="D308" s="40"/>
      <c r="E308" s="117" t="s">
        <v>584</v>
      </c>
      <c r="F308" s="29"/>
      <c r="G308" s="124">
        <f>G309</f>
        <v>0</v>
      </c>
    </row>
    <row r="309" spans="1:7" ht="20.25" customHeight="1">
      <c r="A309" s="28" t="s">
        <v>583</v>
      </c>
      <c r="B309" s="37"/>
      <c r="C309" s="40"/>
      <c r="D309" s="40"/>
      <c r="E309" s="117" t="s">
        <v>584</v>
      </c>
      <c r="F309" s="29" t="s">
        <v>585</v>
      </c>
      <c r="G309" s="124">
        <f>G310</f>
        <v>0</v>
      </c>
    </row>
    <row r="310" spans="1:7" ht="15.75" customHeight="1">
      <c r="A310" s="28"/>
      <c r="B310" s="37"/>
      <c r="C310" s="40"/>
      <c r="D310" s="40"/>
      <c r="E310" s="117" t="s">
        <v>584</v>
      </c>
      <c r="F310" s="29" t="s">
        <v>586</v>
      </c>
      <c r="G310" s="124">
        <f>'расх 22 г'!G339</f>
        <v>0</v>
      </c>
    </row>
    <row r="311" spans="1:7" ht="15.75">
      <c r="A311" s="54" t="s">
        <v>70</v>
      </c>
      <c r="B311" s="36"/>
      <c r="C311" s="101"/>
      <c r="D311" s="101"/>
      <c r="E311" s="119"/>
      <c r="F311" s="34"/>
      <c r="G311" s="123">
        <f>G93+G100+G107</f>
        <v>25037.68604</v>
      </c>
    </row>
    <row r="312" spans="1:7" ht="15.75">
      <c r="A312" s="54" t="s">
        <v>71</v>
      </c>
      <c r="B312" s="102"/>
      <c r="C312" s="103"/>
      <c r="D312" s="103"/>
      <c r="E312" s="61"/>
      <c r="F312" s="34"/>
      <c r="G312" s="376">
        <f>G311+G92</f>
        <v>40212.97128</v>
      </c>
    </row>
    <row r="314" ht="15.75">
      <c r="G314" s="38"/>
    </row>
    <row r="315" ht="15.75">
      <c r="G315" s="38"/>
    </row>
    <row r="316" ht="15.75">
      <c r="G316" s="38"/>
    </row>
    <row r="318" ht="15.75">
      <c r="G318" s="38"/>
    </row>
    <row r="322" ht="15.75">
      <c r="G322" s="38"/>
    </row>
    <row r="388" spans="2:5" ht="15.75">
      <c r="B388" s="104"/>
      <c r="C388" s="105"/>
      <c r="D388" s="105"/>
      <c r="E388" s="2"/>
    </row>
    <row r="389" spans="2:5" ht="15.75">
      <c r="B389" s="104"/>
      <c r="C389" s="105"/>
      <c r="D389" s="105"/>
      <c r="E389" s="2"/>
    </row>
    <row r="390" spans="2:5" ht="15.75">
      <c r="B390" s="104"/>
      <c r="C390" s="105"/>
      <c r="D390" s="105"/>
      <c r="E390" s="2"/>
    </row>
    <row r="391" spans="2:5" ht="15.75">
      <c r="B391" s="104"/>
      <c r="C391" s="105"/>
      <c r="D391" s="105"/>
      <c r="E391" s="2"/>
    </row>
    <row r="392" spans="2:5" ht="15.75">
      <c r="B392" s="104"/>
      <c r="C392" s="105"/>
      <c r="D392" s="105"/>
      <c r="E392" s="2"/>
    </row>
  </sheetData>
  <sheetProtection/>
  <mergeCells count="10">
    <mergeCell ref="C9:G9"/>
    <mergeCell ref="C10:G10"/>
    <mergeCell ref="C11:G11"/>
    <mergeCell ref="A13:G13"/>
    <mergeCell ref="E1:G1"/>
    <mergeCell ref="E2:G2"/>
    <mergeCell ref="E3:G3"/>
    <mergeCell ref="E5:G5"/>
    <mergeCell ref="E6:G6"/>
    <mergeCell ref="E7:G7"/>
  </mergeCells>
  <hyperlinks>
    <hyperlink ref="A251" r:id="rId1" display="consultantplus://offline/ref=EAEBFF1546FBF940219E4E47721177D35DF5AF305B527D557D5104667A2B9DA0FC6A1C8E830C67107156059BF78333DCDFECF9296D832F940Ce4G"/>
  </hyperlink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scale="95"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2:L345"/>
  <sheetViews>
    <sheetView zoomScalePageLayoutView="0" workbookViewId="0" topLeftCell="A1">
      <selection activeCell="E4" sqref="E4:G4"/>
    </sheetView>
  </sheetViews>
  <sheetFormatPr defaultColWidth="9.00390625" defaultRowHeight="12.75"/>
  <cols>
    <col min="1" max="1" width="63.25390625" style="4" customWidth="1"/>
    <col min="2" max="2" width="5.00390625" style="129" hidden="1" customWidth="1"/>
    <col min="3" max="3" width="4.00390625" style="130" hidden="1" customWidth="1"/>
    <col min="4" max="4" width="4.25390625" style="130" hidden="1" customWidth="1"/>
    <col min="5" max="5" width="15.125" style="4" customWidth="1"/>
    <col min="6" max="6" width="5.875" style="130" customWidth="1"/>
    <col min="7" max="7" width="12.25390625" style="9" customWidth="1"/>
    <col min="8" max="8" width="12.875" style="9" customWidth="1"/>
    <col min="9" max="9" width="9.125" style="4" customWidth="1"/>
    <col min="10" max="10" width="10.125" style="4" bestFit="1" customWidth="1"/>
    <col min="11" max="11" width="14.875" style="4" customWidth="1"/>
    <col min="12" max="12" width="10.625" style="4" customWidth="1"/>
    <col min="13" max="16384" width="9.125" style="4" customWidth="1"/>
  </cols>
  <sheetData>
    <row r="2" spans="5:7" ht="15.75">
      <c r="E2" s="470" t="s">
        <v>590</v>
      </c>
      <c r="F2" s="434"/>
      <c r="G2" s="434"/>
    </row>
    <row r="3" spans="5:7" ht="15.75">
      <c r="E3" s="470" t="s">
        <v>365</v>
      </c>
      <c r="F3" s="434"/>
      <c r="G3" s="434"/>
    </row>
    <row r="4" spans="5:7" ht="15.75">
      <c r="E4" s="471" t="s">
        <v>753</v>
      </c>
      <c r="F4" s="471"/>
      <c r="G4" s="471"/>
    </row>
    <row r="6" spans="1:8" ht="15.75">
      <c r="A6" s="7"/>
      <c r="B6" s="128"/>
      <c r="C6" s="425" t="s">
        <v>590</v>
      </c>
      <c r="D6" s="425"/>
      <c r="E6" s="425"/>
      <c r="F6" s="425"/>
      <c r="G6" s="425"/>
      <c r="H6" s="4"/>
    </row>
    <row r="7" spans="1:8" ht="15.75">
      <c r="A7" s="7"/>
      <c r="B7" s="128"/>
      <c r="C7" s="425" t="s">
        <v>365</v>
      </c>
      <c r="D7" s="425"/>
      <c r="E7" s="425"/>
      <c r="F7" s="425"/>
      <c r="G7" s="425"/>
      <c r="H7" s="4"/>
    </row>
    <row r="8" spans="1:8" ht="15.75">
      <c r="A8" s="7"/>
      <c r="B8" s="128"/>
      <c r="C8" s="425" t="s">
        <v>732</v>
      </c>
      <c r="D8" s="425"/>
      <c r="E8" s="425"/>
      <c r="F8" s="425"/>
      <c r="G8" s="425"/>
      <c r="H8" s="4"/>
    </row>
    <row r="9" spans="1:6" ht="15.75">
      <c r="A9" s="7"/>
      <c r="B9" s="128"/>
      <c r="C9" s="8"/>
      <c r="D9" s="8"/>
      <c r="E9" s="8"/>
      <c r="F9" s="52"/>
    </row>
    <row r="10" spans="1:8" ht="68.25" customHeight="1">
      <c r="A10" s="438" t="s">
        <v>704</v>
      </c>
      <c r="B10" s="438"/>
      <c r="C10" s="438"/>
      <c r="D10" s="438"/>
      <c r="E10" s="438"/>
      <c r="F10" s="438"/>
      <c r="G10" s="438"/>
      <c r="H10" s="438"/>
    </row>
    <row r="11" ht="12" customHeight="1"/>
    <row r="12" spans="1:8" s="133" customFormat="1" ht="33" customHeight="1">
      <c r="A12" s="131" t="s">
        <v>366</v>
      </c>
      <c r="B12" s="131"/>
      <c r="C12" s="131" t="s">
        <v>221</v>
      </c>
      <c r="D12" s="131" t="s">
        <v>222</v>
      </c>
      <c r="E12" s="131" t="s">
        <v>57</v>
      </c>
      <c r="F12" s="131" t="s">
        <v>224</v>
      </c>
      <c r="G12" s="132" t="s">
        <v>690</v>
      </c>
      <c r="H12" s="132" t="s">
        <v>716</v>
      </c>
    </row>
    <row r="13" spans="1:8" ht="12" customHeight="1">
      <c r="A13" s="134">
        <v>1</v>
      </c>
      <c r="B13" s="134">
        <v>2</v>
      </c>
      <c r="C13" s="134">
        <v>3</v>
      </c>
      <c r="D13" s="134">
        <v>4</v>
      </c>
      <c r="E13" s="134">
        <v>2</v>
      </c>
      <c r="F13" s="134">
        <v>3</v>
      </c>
      <c r="G13" s="135">
        <v>4</v>
      </c>
      <c r="H13" s="135">
        <v>4</v>
      </c>
    </row>
    <row r="14" spans="1:8" s="68" customFormat="1" ht="57" customHeight="1">
      <c r="A14" s="54" t="s">
        <v>0</v>
      </c>
      <c r="B14" s="36" t="s">
        <v>58</v>
      </c>
      <c r="C14" s="119" t="s">
        <v>359</v>
      </c>
      <c r="D14" s="119" t="s">
        <v>361</v>
      </c>
      <c r="E14" s="119" t="s">
        <v>211</v>
      </c>
      <c r="F14" s="119"/>
      <c r="G14" s="336">
        <f>G15</f>
        <v>3781.1</v>
      </c>
      <c r="H14" s="336">
        <f>H15</f>
        <v>4011.02</v>
      </c>
    </row>
    <row r="15" spans="1:8" s="139" customFormat="1" ht="42" customHeight="1">
      <c r="A15" s="137" t="s">
        <v>156</v>
      </c>
      <c r="B15" s="44" t="s">
        <v>58</v>
      </c>
      <c r="C15" s="107" t="s">
        <v>359</v>
      </c>
      <c r="D15" s="107" t="s">
        <v>361</v>
      </c>
      <c r="E15" s="107" t="s">
        <v>212</v>
      </c>
      <c r="F15" s="107"/>
      <c r="G15" s="367">
        <f>G16+G19+G22</f>
        <v>3781.1</v>
      </c>
      <c r="H15" s="367">
        <f>H16+H19+H22</f>
        <v>4011.02</v>
      </c>
    </row>
    <row r="16" spans="1:8" ht="30" customHeight="1">
      <c r="A16" s="26" t="s">
        <v>160</v>
      </c>
      <c r="B16" s="37" t="s">
        <v>155</v>
      </c>
      <c r="C16" s="140" t="s">
        <v>359</v>
      </c>
      <c r="D16" s="140" t="s">
        <v>361</v>
      </c>
      <c r="E16" s="140" t="s">
        <v>161</v>
      </c>
      <c r="F16" s="117"/>
      <c r="G16" s="335">
        <f>G17</f>
        <v>815</v>
      </c>
      <c r="H16" s="335">
        <f>H17</f>
        <v>815</v>
      </c>
    </row>
    <row r="17" spans="1:8" ht="30" customHeight="1">
      <c r="A17" s="28" t="s">
        <v>231</v>
      </c>
      <c r="B17" s="37" t="s">
        <v>155</v>
      </c>
      <c r="C17" s="140" t="s">
        <v>359</v>
      </c>
      <c r="D17" s="140" t="s">
        <v>361</v>
      </c>
      <c r="E17" s="140" t="s">
        <v>161</v>
      </c>
      <c r="F17" s="117" t="s">
        <v>232</v>
      </c>
      <c r="G17" s="335">
        <f>G18</f>
        <v>815</v>
      </c>
      <c r="H17" s="335">
        <f>H18</f>
        <v>815</v>
      </c>
    </row>
    <row r="18" spans="1:8" ht="30" customHeight="1">
      <c r="A18" s="125" t="s">
        <v>233</v>
      </c>
      <c r="B18" s="37" t="s">
        <v>155</v>
      </c>
      <c r="C18" s="140" t="s">
        <v>359</v>
      </c>
      <c r="D18" s="140" t="s">
        <v>361</v>
      </c>
      <c r="E18" s="140" t="s">
        <v>161</v>
      </c>
      <c r="F18" s="117" t="s">
        <v>194</v>
      </c>
      <c r="G18" s="335">
        <f>'расх 2023-2024'!G113</f>
        <v>815</v>
      </c>
      <c r="H18" s="335">
        <f>'расх 2023-2024'!H113</f>
        <v>815</v>
      </c>
    </row>
    <row r="19" spans="1:8" s="139" customFormat="1" ht="27" customHeight="1">
      <c r="A19" s="46" t="s">
        <v>215</v>
      </c>
      <c r="B19" s="44" t="s">
        <v>155</v>
      </c>
      <c r="C19" s="107" t="s">
        <v>359</v>
      </c>
      <c r="D19" s="107" t="s">
        <v>361</v>
      </c>
      <c r="E19" s="107" t="s">
        <v>213</v>
      </c>
      <c r="F19" s="107"/>
      <c r="G19" s="335">
        <f>'расх 2023-2024'!G115</f>
        <v>2906.1</v>
      </c>
      <c r="H19" s="335">
        <f>'расх 2023-2024'!H115</f>
        <v>3136.02</v>
      </c>
    </row>
    <row r="20" spans="1:8" ht="27" customHeight="1">
      <c r="A20" s="28" t="s">
        <v>231</v>
      </c>
      <c r="B20" s="37" t="s">
        <v>155</v>
      </c>
      <c r="C20" s="140" t="s">
        <v>359</v>
      </c>
      <c r="D20" s="140" t="s">
        <v>361</v>
      </c>
      <c r="E20" s="140" t="s">
        <v>213</v>
      </c>
      <c r="F20" s="140" t="s">
        <v>232</v>
      </c>
      <c r="G20" s="335">
        <f>G21</f>
        <v>2906.1</v>
      </c>
      <c r="H20" s="335">
        <f>H21</f>
        <v>3136.02</v>
      </c>
    </row>
    <row r="21" spans="1:8" ht="27" customHeight="1">
      <c r="A21" s="125" t="s">
        <v>233</v>
      </c>
      <c r="B21" s="37" t="s">
        <v>155</v>
      </c>
      <c r="C21" s="140" t="s">
        <v>359</v>
      </c>
      <c r="D21" s="140" t="s">
        <v>361</v>
      </c>
      <c r="E21" s="140" t="s">
        <v>213</v>
      </c>
      <c r="F21" s="140" t="s">
        <v>194</v>
      </c>
      <c r="G21" s="335">
        <f>'расх 2023-2024'!G117</f>
        <v>2906.1</v>
      </c>
      <c r="H21" s="335">
        <f>'расх 2023-2024'!H117</f>
        <v>3136.02</v>
      </c>
    </row>
    <row r="22" spans="1:8" s="139" customFormat="1" ht="27" customHeight="1">
      <c r="A22" s="46" t="s">
        <v>282</v>
      </c>
      <c r="B22" s="44" t="s">
        <v>155</v>
      </c>
      <c r="C22" s="107" t="s">
        <v>359</v>
      </c>
      <c r="D22" s="107" t="s">
        <v>361</v>
      </c>
      <c r="E22" s="107" t="s">
        <v>416</v>
      </c>
      <c r="F22" s="107"/>
      <c r="G22" s="367">
        <f>G23</f>
        <v>60</v>
      </c>
      <c r="H22" s="367">
        <f>H23</f>
        <v>60</v>
      </c>
    </row>
    <row r="23" spans="1:8" ht="27" customHeight="1">
      <c r="A23" s="28" t="s">
        <v>231</v>
      </c>
      <c r="B23" s="37" t="s">
        <v>155</v>
      </c>
      <c r="C23" s="117" t="s">
        <v>359</v>
      </c>
      <c r="D23" s="117" t="s">
        <v>361</v>
      </c>
      <c r="E23" s="117" t="s">
        <v>416</v>
      </c>
      <c r="F23" s="140" t="s">
        <v>232</v>
      </c>
      <c r="G23" s="335">
        <f>G24</f>
        <v>60</v>
      </c>
      <c r="H23" s="335">
        <f>H24</f>
        <v>60</v>
      </c>
    </row>
    <row r="24" spans="1:8" ht="27" customHeight="1">
      <c r="A24" s="125" t="s">
        <v>233</v>
      </c>
      <c r="B24" s="37" t="s">
        <v>155</v>
      </c>
      <c r="C24" s="117" t="s">
        <v>359</v>
      </c>
      <c r="D24" s="117" t="s">
        <v>361</v>
      </c>
      <c r="E24" s="117" t="s">
        <v>416</v>
      </c>
      <c r="F24" s="140" t="s">
        <v>194</v>
      </c>
      <c r="G24" s="335">
        <f>'расх 2023-2024'!G121</f>
        <v>60</v>
      </c>
      <c r="H24" s="335">
        <f>'расх 2023-2024'!H121</f>
        <v>60</v>
      </c>
    </row>
    <row r="25" spans="1:8" ht="27" customHeight="1" hidden="1">
      <c r="A25" s="28" t="s">
        <v>452</v>
      </c>
      <c r="B25" s="37" t="s">
        <v>58</v>
      </c>
      <c r="C25" s="117" t="s">
        <v>359</v>
      </c>
      <c r="D25" s="117" t="s">
        <v>361</v>
      </c>
      <c r="E25" s="117" t="s">
        <v>213</v>
      </c>
      <c r="F25" s="117" t="s">
        <v>376</v>
      </c>
      <c r="G25" s="96"/>
      <c r="H25" s="96"/>
    </row>
    <row r="26" spans="1:8" s="68" customFormat="1" ht="52.5" customHeight="1" hidden="1">
      <c r="A26" s="31" t="s">
        <v>73</v>
      </c>
      <c r="B26" s="36" t="s">
        <v>155</v>
      </c>
      <c r="C26" s="34" t="s">
        <v>359</v>
      </c>
      <c r="D26" s="34" t="s">
        <v>353</v>
      </c>
      <c r="E26" s="119" t="s">
        <v>216</v>
      </c>
      <c r="F26" s="101"/>
      <c r="G26" s="111">
        <f aca="true" t="shared" si="0" ref="G26:H29">G27</f>
        <v>0</v>
      </c>
      <c r="H26" s="111">
        <f t="shared" si="0"/>
        <v>0</v>
      </c>
    </row>
    <row r="27" spans="1:8" s="139" customFormat="1" ht="28.5" customHeight="1" hidden="1">
      <c r="A27" s="46" t="s">
        <v>244</v>
      </c>
      <c r="B27" s="44" t="s">
        <v>155</v>
      </c>
      <c r="C27" s="45" t="s">
        <v>359</v>
      </c>
      <c r="D27" s="45" t="s">
        <v>353</v>
      </c>
      <c r="E27" s="107" t="s">
        <v>217</v>
      </c>
      <c r="F27" s="62"/>
      <c r="G27" s="112">
        <f t="shared" si="0"/>
        <v>0</v>
      </c>
      <c r="H27" s="112">
        <f t="shared" si="0"/>
        <v>0</v>
      </c>
    </row>
    <row r="28" spans="1:8" ht="17.25" customHeight="1" hidden="1">
      <c r="A28" s="129" t="s">
        <v>281</v>
      </c>
      <c r="B28" s="37" t="s">
        <v>155</v>
      </c>
      <c r="C28" s="29" t="s">
        <v>359</v>
      </c>
      <c r="D28" s="29" t="s">
        <v>353</v>
      </c>
      <c r="E28" s="117" t="s">
        <v>172</v>
      </c>
      <c r="F28" s="40"/>
      <c r="G28" s="73">
        <f t="shared" si="0"/>
        <v>0</v>
      </c>
      <c r="H28" s="73">
        <f t="shared" si="0"/>
        <v>0</v>
      </c>
    </row>
    <row r="29" spans="1:8" ht="29.25" customHeight="1" hidden="1">
      <c r="A29" s="28" t="s">
        <v>231</v>
      </c>
      <c r="B29" s="37" t="s">
        <v>155</v>
      </c>
      <c r="C29" s="29" t="s">
        <v>359</v>
      </c>
      <c r="D29" s="29" t="s">
        <v>353</v>
      </c>
      <c r="E29" s="117" t="s">
        <v>172</v>
      </c>
      <c r="F29" s="29" t="s">
        <v>232</v>
      </c>
      <c r="G29" s="73">
        <f t="shared" si="0"/>
        <v>0</v>
      </c>
      <c r="H29" s="73">
        <f t="shared" si="0"/>
        <v>0</v>
      </c>
    </row>
    <row r="30" spans="1:8" ht="30" customHeight="1" hidden="1">
      <c r="A30" s="59" t="s">
        <v>233</v>
      </c>
      <c r="B30" s="37" t="s">
        <v>155</v>
      </c>
      <c r="C30" s="29" t="s">
        <v>359</v>
      </c>
      <c r="D30" s="29" t="s">
        <v>353</v>
      </c>
      <c r="E30" s="117" t="s">
        <v>172</v>
      </c>
      <c r="F30" s="29" t="s">
        <v>194</v>
      </c>
      <c r="G30" s="73"/>
      <c r="H30" s="73">
        <f>'расх 22 г'!H167</f>
        <v>0</v>
      </c>
    </row>
    <row r="31" spans="1:8" ht="28.5" customHeight="1" hidden="1">
      <c r="A31" s="28" t="s">
        <v>452</v>
      </c>
      <c r="B31" s="37" t="s">
        <v>58</v>
      </c>
      <c r="C31" s="29" t="s">
        <v>359</v>
      </c>
      <c r="D31" s="29" t="s">
        <v>353</v>
      </c>
      <c r="E31" s="117" t="s">
        <v>172</v>
      </c>
      <c r="F31" s="40" t="s">
        <v>376</v>
      </c>
      <c r="G31" s="73"/>
      <c r="H31" s="73"/>
    </row>
    <row r="32" spans="1:8" ht="30" customHeight="1" hidden="1">
      <c r="A32" s="28" t="s">
        <v>452</v>
      </c>
      <c r="B32" s="37" t="s">
        <v>58</v>
      </c>
      <c r="C32" s="40" t="s">
        <v>357</v>
      </c>
      <c r="D32" s="40" t="s">
        <v>368</v>
      </c>
      <c r="E32" s="117" t="s">
        <v>59</v>
      </c>
      <c r="F32" s="40" t="s">
        <v>376</v>
      </c>
      <c r="G32" s="96"/>
      <c r="H32" s="96"/>
    </row>
    <row r="33" spans="1:8" ht="39.75" customHeight="1" hidden="1">
      <c r="A33" s="77" t="s">
        <v>162</v>
      </c>
      <c r="B33" s="36" t="s">
        <v>155</v>
      </c>
      <c r="C33" s="50" t="s">
        <v>362</v>
      </c>
      <c r="D33" s="50" t="s">
        <v>358</v>
      </c>
      <c r="E33" s="74" t="s">
        <v>248</v>
      </c>
      <c r="F33" s="101"/>
      <c r="G33" s="123">
        <f>G34</f>
        <v>0</v>
      </c>
      <c r="H33" s="123">
        <f>H34</f>
        <v>0</v>
      </c>
    </row>
    <row r="34" spans="1:8" ht="27" customHeight="1" hidden="1">
      <c r="A34" s="26" t="s">
        <v>252</v>
      </c>
      <c r="B34" s="37" t="s">
        <v>155</v>
      </c>
      <c r="C34" s="24" t="s">
        <v>362</v>
      </c>
      <c r="D34" s="24" t="s">
        <v>358</v>
      </c>
      <c r="E34" s="48" t="s">
        <v>250</v>
      </c>
      <c r="F34" s="40" t="s">
        <v>232</v>
      </c>
      <c r="G34" s="124">
        <f>G35</f>
        <v>0</v>
      </c>
      <c r="H34" s="124">
        <f>H35</f>
        <v>0</v>
      </c>
    </row>
    <row r="35" spans="1:8" ht="16.5" customHeight="1" hidden="1">
      <c r="A35" s="26" t="s">
        <v>252</v>
      </c>
      <c r="B35" s="37" t="s">
        <v>155</v>
      </c>
      <c r="C35" s="24" t="s">
        <v>362</v>
      </c>
      <c r="D35" s="24" t="s">
        <v>358</v>
      </c>
      <c r="E35" s="48" t="s">
        <v>251</v>
      </c>
      <c r="F35" s="40" t="s">
        <v>194</v>
      </c>
      <c r="G35" s="124"/>
      <c r="H35" s="124">
        <f>'расх 22 г'!H187</f>
        <v>0</v>
      </c>
    </row>
    <row r="36" spans="1:8" ht="57" customHeight="1">
      <c r="A36" s="77" t="s">
        <v>73</v>
      </c>
      <c r="B36" s="58" t="s">
        <v>155</v>
      </c>
      <c r="C36" s="50" t="s">
        <v>359</v>
      </c>
      <c r="D36" s="50" t="s">
        <v>353</v>
      </c>
      <c r="E36" s="393" t="s">
        <v>216</v>
      </c>
      <c r="F36" s="62"/>
      <c r="G36" s="320">
        <f aca="true" t="shared" si="1" ref="G36:H39">G37</f>
        <v>10</v>
      </c>
      <c r="H36" s="320">
        <f t="shared" si="1"/>
        <v>10</v>
      </c>
    </row>
    <row r="37" spans="1:8" ht="33" customHeight="1">
      <c r="A37" s="46" t="s">
        <v>244</v>
      </c>
      <c r="B37" s="44" t="s">
        <v>155</v>
      </c>
      <c r="C37" s="45" t="s">
        <v>359</v>
      </c>
      <c r="D37" s="45" t="s">
        <v>353</v>
      </c>
      <c r="E37" s="107" t="s">
        <v>217</v>
      </c>
      <c r="F37" s="40"/>
      <c r="G37" s="124">
        <f t="shared" si="1"/>
        <v>10</v>
      </c>
      <c r="H37" s="124">
        <f t="shared" si="1"/>
        <v>10</v>
      </c>
    </row>
    <row r="38" spans="1:8" ht="16.5" customHeight="1">
      <c r="A38" s="12" t="s">
        <v>281</v>
      </c>
      <c r="B38" s="37" t="s">
        <v>155</v>
      </c>
      <c r="C38" s="29" t="s">
        <v>359</v>
      </c>
      <c r="D38" s="29" t="s">
        <v>353</v>
      </c>
      <c r="E38" s="70" t="s">
        <v>172</v>
      </c>
      <c r="F38" s="40"/>
      <c r="G38" s="124">
        <f t="shared" si="1"/>
        <v>10</v>
      </c>
      <c r="H38" s="124">
        <f t="shared" si="1"/>
        <v>10</v>
      </c>
    </row>
    <row r="39" spans="1:8" ht="16.5" customHeight="1">
      <c r="A39" s="28" t="s">
        <v>231</v>
      </c>
      <c r="B39" s="37" t="s">
        <v>155</v>
      </c>
      <c r="C39" s="29" t="s">
        <v>359</v>
      </c>
      <c r="D39" s="29" t="s">
        <v>353</v>
      </c>
      <c r="E39" s="70" t="s">
        <v>172</v>
      </c>
      <c r="F39" s="29" t="s">
        <v>232</v>
      </c>
      <c r="G39" s="124">
        <f t="shared" si="1"/>
        <v>10</v>
      </c>
      <c r="H39" s="124">
        <f t="shared" si="1"/>
        <v>10</v>
      </c>
    </row>
    <row r="40" spans="1:8" ht="16.5" customHeight="1">
      <c r="A40" s="15" t="s">
        <v>233</v>
      </c>
      <c r="B40" s="37" t="s">
        <v>155</v>
      </c>
      <c r="C40" s="29" t="s">
        <v>359</v>
      </c>
      <c r="D40" s="29" t="s">
        <v>353</v>
      </c>
      <c r="E40" s="70" t="s">
        <v>172</v>
      </c>
      <c r="F40" s="29" t="s">
        <v>194</v>
      </c>
      <c r="G40" s="124">
        <f>'расх 2023-2024'!G131</f>
        <v>10</v>
      </c>
      <c r="H40" s="124">
        <f>'расх 2023-2024'!H131</f>
        <v>10</v>
      </c>
    </row>
    <row r="41" spans="1:8" ht="32.25" customHeight="1">
      <c r="A41" s="64" t="s">
        <v>157</v>
      </c>
      <c r="B41" s="37"/>
      <c r="C41" s="24"/>
      <c r="D41" s="24"/>
      <c r="E41" s="74" t="s">
        <v>248</v>
      </c>
      <c r="F41" s="69"/>
      <c r="G41" s="347">
        <f aca="true" t="shared" si="2" ref="G41:H43">G42</f>
        <v>2209.5</v>
      </c>
      <c r="H41" s="347">
        <f t="shared" si="2"/>
        <v>2209.5</v>
      </c>
    </row>
    <row r="42" spans="1:8" ht="35.25" customHeight="1">
      <c r="A42" s="323" t="s">
        <v>158</v>
      </c>
      <c r="B42" s="37"/>
      <c r="C42" s="24"/>
      <c r="D42" s="24"/>
      <c r="E42" s="51" t="s">
        <v>249</v>
      </c>
      <c r="F42" s="62"/>
      <c r="G42" s="348">
        <f t="shared" si="2"/>
        <v>2209.5</v>
      </c>
      <c r="H42" s="348">
        <f t="shared" si="2"/>
        <v>2209.5</v>
      </c>
    </row>
    <row r="43" spans="1:8" ht="35.25" customHeight="1">
      <c r="A43" s="28" t="s">
        <v>231</v>
      </c>
      <c r="B43" s="37"/>
      <c r="C43" s="24"/>
      <c r="D43" s="24"/>
      <c r="E43" s="71" t="s">
        <v>603</v>
      </c>
      <c r="F43" s="40" t="s">
        <v>232</v>
      </c>
      <c r="G43" s="348">
        <f t="shared" si="2"/>
        <v>2209.5</v>
      </c>
      <c r="H43" s="348">
        <f t="shared" si="2"/>
        <v>2209.5</v>
      </c>
    </row>
    <row r="44" spans="1:8" ht="30" customHeight="1">
      <c r="A44" s="125" t="s">
        <v>233</v>
      </c>
      <c r="B44" s="37"/>
      <c r="C44" s="24"/>
      <c r="D44" s="24"/>
      <c r="E44" s="71" t="s">
        <v>603</v>
      </c>
      <c r="F44" s="29" t="s">
        <v>194</v>
      </c>
      <c r="G44" s="348">
        <f>'расх 2023-2024'!G162</f>
        <v>2209.5</v>
      </c>
      <c r="H44" s="348">
        <f>'расх 2023-2024'!H162</f>
        <v>2209.5</v>
      </c>
    </row>
    <row r="45" spans="1:8" ht="29.25" customHeight="1">
      <c r="A45" s="64" t="s">
        <v>74</v>
      </c>
      <c r="B45" s="58" t="s">
        <v>155</v>
      </c>
      <c r="C45" s="50" t="s">
        <v>363</v>
      </c>
      <c r="D45" s="50" t="s">
        <v>357</v>
      </c>
      <c r="E45" s="74" t="s">
        <v>60</v>
      </c>
      <c r="F45" s="29"/>
      <c r="G45" s="178">
        <f>G46+G60+G73</f>
        <v>8393.3</v>
      </c>
      <c r="H45" s="178">
        <f>H46+H60+H73</f>
        <v>7430.5599999999995</v>
      </c>
    </row>
    <row r="46" spans="1:8" ht="29.25" customHeight="1">
      <c r="A46" s="46" t="s">
        <v>164</v>
      </c>
      <c r="B46" s="37" t="s">
        <v>155</v>
      </c>
      <c r="C46" s="45" t="s">
        <v>363</v>
      </c>
      <c r="D46" s="45" t="s">
        <v>357</v>
      </c>
      <c r="E46" s="51" t="s">
        <v>61</v>
      </c>
      <c r="F46" s="29"/>
      <c r="G46" s="42">
        <f>G47</f>
        <v>6075.121999999999</v>
      </c>
      <c r="H46" s="42">
        <f>H47</f>
        <v>5512.382</v>
      </c>
    </row>
    <row r="47" spans="1:8" ht="29.25" customHeight="1">
      <c r="A47" s="46" t="s">
        <v>165</v>
      </c>
      <c r="B47" s="37" t="s">
        <v>155</v>
      </c>
      <c r="C47" s="45" t="s">
        <v>363</v>
      </c>
      <c r="D47" s="45" t="s">
        <v>357</v>
      </c>
      <c r="E47" s="51" t="s">
        <v>253</v>
      </c>
      <c r="F47" s="29"/>
      <c r="G47" s="42">
        <f>G48+G54+G58</f>
        <v>6075.121999999999</v>
      </c>
      <c r="H47" s="42">
        <f>H48+H54+H58</f>
        <v>5512.382</v>
      </c>
    </row>
    <row r="48" spans="1:8" ht="29.25" customHeight="1">
      <c r="A48" s="59" t="s">
        <v>227</v>
      </c>
      <c r="B48" s="37" t="s">
        <v>155</v>
      </c>
      <c r="C48" s="29" t="s">
        <v>363</v>
      </c>
      <c r="D48" s="29" t="s">
        <v>357</v>
      </c>
      <c r="E48" s="71" t="s">
        <v>253</v>
      </c>
      <c r="F48" s="25" t="s">
        <v>535</v>
      </c>
      <c r="G48" s="42">
        <f>G49</f>
        <v>4738.7</v>
      </c>
      <c r="H48" s="42">
        <f>H49</f>
        <v>4138.7</v>
      </c>
    </row>
    <row r="49" spans="1:8" ht="29.25" customHeight="1">
      <c r="A49" s="26" t="s">
        <v>288</v>
      </c>
      <c r="B49" s="37" t="s">
        <v>155</v>
      </c>
      <c r="C49" s="24" t="s">
        <v>363</v>
      </c>
      <c r="D49" s="24" t="s">
        <v>357</v>
      </c>
      <c r="E49" s="71" t="s">
        <v>253</v>
      </c>
      <c r="F49" s="40" t="s">
        <v>423</v>
      </c>
      <c r="G49" s="42">
        <f>'расх 2023-2024'!G204</f>
        <v>4738.7</v>
      </c>
      <c r="H49" s="42">
        <f>'расх 2023-2024'!H204</f>
        <v>4138.7</v>
      </c>
    </row>
    <row r="50" spans="1:8" ht="29.25" customHeight="1" hidden="1">
      <c r="A50" s="26" t="s">
        <v>267</v>
      </c>
      <c r="B50" s="37" t="s">
        <v>155</v>
      </c>
      <c r="C50" s="24" t="s">
        <v>363</v>
      </c>
      <c r="D50" s="24" t="s">
        <v>357</v>
      </c>
      <c r="E50" s="71" t="s">
        <v>253</v>
      </c>
      <c r="F50" s="24" t="s">
        <v>395</v>
      </c>
      <c r="G50" s="42"/>
      <c r="H50" s="42"/>
    </row>
    <row r="51" spans="1:8" ht="29.25" customHeight="1" hidden="1">
      <c r="A51" s="26" t="s">
        <v>268</v>
      </c>
      <c r="B51" s="37" t="s">
        <v>155</v>
      </c>
      <c r="C51" s="24" t="s">
        <v>363</v>
      </c>
      <c r="D51" s="24" t="s">
        <v>357</v>
      </c>
      <c r="E51" s="71" t="s">
        <v>253</v>
      </c>
      <c r="F51" s="24" t="s">
        <v>396</v>
      </c>
      <c r="G51" s="42"/>
      <c r="H51" s="42"/>
    </row>
    <row r="52" spans="1:8" ht="29.25" customHeight="1" hidden="1">
      <c r="A52" s="26" t="s">
        <v>269</v>
      </c>
      <c r="B52" s="37" t="s">
        <v>155</v>
      </c>
      <c r="C52" s="24" t="s">
        <v>363</v>
      </c>
      <c r="D52" s="24" t="s">
        <v>357</v>
      </c>
      <c r="E52" s="71" t="s">
        <v>253</v>
      </c>
      <c r="F52" s="24" t="s">
        <v>186</v>
      </c>
      <c r="G52" s="42"/>
      <c r="H52" s="42"/>
    </row>
    <row r="53" spans="1:8" ht="29.25" customHeight="1">
      <c r="A53" s="26" t="s">
        <v>166</v>
      </c>
      <c r="B53" s="37" t="s">
        <v>155</v>
      </c>
      <c r="C53" s="24" t="s">
        <v>363</v>
      </c>
      <c r="D53" s="24" t="s">
        <v>357</v>
      </c>
      <c r="E53" s="71" t="s">
        <v>254</v>
      </c>
      <c r="F53" s="24"/>
      <c r="G53" s="42">
        <f>G54</f>
        <v>1336.422</v>
      </c>
      <c r="H53" s="42">
        <f>H54</f>
        <v>1373.682</v>
      </c>
    </row>
    <row r="54" spans="1:8" ht="29.25" customHeight="1">
      <c r="A54" s="28" t="s">
        <v>231</v>
      </c>
      <c r="B54" s="37" t="s">
        <v>155</v>
      </c>
      <c r="C54" s="24" t="s">
        <v>363</v>
      </c>
      <c r="D54" s="24" t="s">
        <v>357</v>
      </c>
      <c r="E54" s="71" t="s">
        <v>254</v>
      </c>
      <c r="F54" s="24" t="s">
        <v>232</v>
      </c>
      <c r="G54" s="42">
        <f>G55</f>
        <v>1336.422</v>
      </c>
      <c r="H54" s="42">
        <f>H55</f>
        <v>1373.682</v>
      </c>
    </row>
    <row r="55" spans="1:8" ht="29.25" customHeight="1">
      <c r="A55" s="125" t="s">
        <v>233</v>
      </c>
      <c r="B55" s="37" t="s">
        <v>155</v>
      </c>
      <c r="C55" s="24" t="s">
        <v>363</v>
      </c>
      <c r="D55" s="24" t="s">
        <v>357</v>
      </c>
      <c r="E55" s="71" t="s">
        <v>254</v>
      </c>
      <c r="F55" s="24" t="s">
        <v>194</v>
      </c>
      <c r="G55" s="42">
        <f>'расх 2023-2024'!G210</f>
        <v>1336.422</v>
      </c>
      <c r="H55" s="42">
        <f>'расх 2023-2024'!H210</f>
        <v>1373.682</v>
      </c>
    </row>
    <row r="56" spans="1:8" ht="29.25" customHeight="1" hidden="1">
      <c r="A56" s="26" t="s">
        <v>374</v>
      </c>
      <c r="B56" s="37" t="s">
        <v>155</v>
      </c>
      <c r="C56" s="24" t="s">
        <v>363</v>
      </c>
      <c r="D56" s="24" t="s">
        <v>357</v>
      </c>
      <c r="E56" s="71" t="s">
        <v>254</v>
      </c>
      <c r="F56" s="24" t="s">
        <v>375</v>
      </c>
      <c r="G56" s="42"/>
      <c r="H56" s="42"/>
    </row>
    <row r="57" spans="1:8" ht="29.25" customHeight="1" hidden="1">
      <c r="A57" s="26" t="s">
        <v>452</v>
      </c>
      <c r="B57" s="37" t="s">
        <v>155</v>
      </c>
      <c r="C57" s="24" t="s">
        <v>363</v>
      </c>
      <c r="D57" s="24" t="s">
        <v>357</v>
      </c>
      <c r="E57" s="71" t="s">
        <v>254</v>
      </c>
      <c r="F57" s="24" t="s">
        <v>376</v>
      </c>
      <c r="G57" s="42"/>
      <c r="H57" s="42"/>
    </row>
    <row r="58" spans="1:8" ht="29.25" customHeight="1">
      <c r="A58" s="26" t="s">
        <v>45</v>
      </c>
      <c r="B58" s="37" t="s">
        <v>155</v>
      </c>
      <c r="C58" s="24" t="s">
        <v>363</v>
      </c>
      <c r="D58" s="24" t="s">
        <v>357</v>
      </c>
      <c r="E58" s="71" t="s">
        <v>254</v>
      </c>
      <c r="F58" s="24" t="s">
        <v>234</v>
      </c>
      <c r="G58" s="42">
        <f>G59</f>
        <v>0</v>
      </c>
      <c r="H58" s="42">
        <f>H59</f>
        <v>0</v>
      </c>
    </row>
    <row r="59" spans="1:8" ht="29.25" customHeight="1">
      <c r="A59" s="26" t="s">
        <v>198</v>
      </c>
      <c r="B59" s="37" t="s">
        <v>155</v>
      </c>
      <c r="C59" s="24" t="s">
        <v>363</v>
      </c>
      <c r="D59" s="24" t="s">
        <v>357</v>
      </c>
      <c r="E59" s="71" t="s">
        <v>254</v>
      </c>
      <c r="F59" s="24" t="s">
        <v>197</v>
      </c>
      <c r="G59" s="42">
        <f>'расх 2023-2024'!G215</f>
        <v>0</v>
      </c>
      <c r="H59" s="42">
        <f>'расх 2023-2024'!H215</f>
        <v>0</v>
      </c>
    </row>
    <row r="60" spans="1:8" ht="29.25" customHeight="1">
      <c r="A60" s="46" t="s">
        <v>167</v>
      </c>
      <c r="B60" s="44" t="s">
        <v>155</v>
      </c>
      <c r="C60" s="45" t="s">
        <v>363</v>
      </c>
      <c r="D60" s="45" t="s">
        <v>357</v>
      </c>
      <c r="E60" s="51" t="s">
        <v>255</v>
      </c>
      <c r="F60" s="62"/>
      <c r="G60" s="42">
        <f>G61+G68</f>
        <v>2124.7000000000003</v>
      </c>
      <c r="H60" s="42">
        <f>H61+H68</f>
        <v>1724.7</v>
      </c>
    </row>
    <row r="61" spans="1:8" ht="29.25" customHeight="1">
      <c r="A61" s="59" t="s">
        <v>227</v>
      </c>
      <c r="B61" s="37" t="s">
        <v>155</v>
      </c>
      <c r="C61" s="24" t="s">
        <v>363</v>
      </c>
      <c r="D61" s="24" t="s">
        <v>357</v>
      </c>
      <c r="E61" s="48" t="s">
        <v>256</v>
      </c>
      <c r="F61" s="40" t="s">
        <v>535</v>
      </c>
      <c r="G61" s="42">
        <f>G62</f>
        <v>1693.1000000000001</v>
      </c>
      <c r="H61" s="42">
        <f>H62</f>
        <v>1393.1000000000001</v>
      </c>
    </row>
    <row r="62" spans="1:8" ht="29.25" customHeight="1">
      <c r="A62" s="26" t="s">
        <v>288</v>
      </c>
      <c r="B62" s="37" t="s">
        <v>155</v>
      </c>
      <c r="C62" s="24" t="s">
        <v>363</v>
      </c>
      <c r="D62" s="24" t="s">
        <v>357</v>
      </c>
      <c r="E62" s="48" t="s">
        <v>257</v>
      </c>
      <c r="F62" s="40" t="s">
        <v>423</v>
      </c>
      <c r="G62" s="42">
        <f>'расх 2023-2024'!G219</f>
        <v>1693.1000000000001</v>
      </c>
      <c r="H62" s="42">
        <f>'расх 2023-2024'!H219</f>
        <v>1393.1000000000001</v>
      </c>
    </row>
    <row r="63" spans="1:8" ht="29.25" customHeight="1" hidden="1">
      <c r="A63" s="26" t="s">
        <v>267</v>
      </c>
      <c r="B63" s="37" t="s">
        <v>155</v>
      </c>
      <c r="C63" s="24" t="s">
        <v>363</v>
      </c>
      <c r="D63" s="24" t="s">
        <v>357</v>
      </c>
      <c r="E63" s="48" t="s">
        <v>257</v>
      </c>
      <c r="F63" s="24" t="s">
        <v>395</v>
      </c>
      <c r="G63" s="42"/>
      <c r="H63" s="42"/>
    </row>
    <row r="64" spans="1:8" ht="29.25" customHeight="1" hidden="1">
      <c r="A64" s="26" t="s">
        <v>268</v>
      </c>
      <c r="B64" s="37" t="s">
        <v>155</v>
      </c>
      <c r="C64" s="24" t="s">
        <v>363</v>
      </c>
      <c r="D64" s="24" t="s">
        <v>357</v>
      </c>
      <c r="E64" s="48" t="s">
        <v>257</v>
      </c>
      <c r="F64" s="24" t="s">
        <v>396</v>
      </c>
      <c r="G64" s="42"/>
      <c r="H64" s="42"/>
    </row>
    <row r="65" spans="1:8" ht="29.25" customHeight="1" hidden="1">
      <c r="A65" s="26" t="s">
        <v>269</v>
      </c>
      <c r="B65" s="37" t="s">
        <v>155</v>
      </c>
      <c r="C65" s="24" t="s">
        <v>363</v>
      </c>
      <c r="D65" s="24" t="s">
        <v>357</v>
      </c>
      <c r="E65" s="48" t="s">
        <v>257</v>
      </c>
      <c r="F65" s="24" t="s">
        <v>186</v>
      </c>
      <c r="G65" s="42"/>
      <c r="H65" s="42"/>
    </row>
    <row r="66" spans="1:8" ht="29.25" customHeight="1" hidden="1">
      <c r="A66" s="26"/>
      <c r="B66" s="37"/>
      <c r="C66" s="24"/>
      <c r="D66" s="24"/>
      <c r="E66" s="51"/>
      <c r="F66" s="24"/>
      <c r="G66" s="42"/>
      <c r="H66" s="42"/>
    </row>
    <row r="67" spans="1:8" ht="29.25" customHeight="1" hidden="1">
      <c r="A67" s="26"/>
      <c r="B67" s="37"/>
      <c r="C67" s="24"/>
      <c r="D67" s="24"/>
      <c r="E67" s="51"/>
      <c r="F67" s="24"/>
      <c r="G67" s="42"/>
      <c r="H67" s="42"/>
    </row>
    <row r="68" spans="1:8" ht="29.25" customHeight="1">
      <c r="A68" s="26" t="s">
        <v>168</v>
      </c>
      <c r="B68" s="37" t="s">
        <v>155</v>
      </c>
      <c r="C68" s="24" t="s">
        <v>363</v>
      </c>
      <c r="D68" s="24" t="s">
        <v>357</v>
      </c>
      <c r="E68" s="48" t="s">
        <v>258</v>
      </c>
      <c r="F68" s="24"/>
      <c r="G68" s="42">
        <f>G69</f>
        <v>431.59999999999997</v>
      </c>
      <c r="H68" s="42">
        <f>H69</f>
        <v>331.59999999999997</v>
      </c>
    </row>
    <row r="69" spans="1:8" ht="29.25" customHeight="1">
      <c r="A69" s="28" t="s">
        <v>231</v>
      </c>
      <c r="B69" s="37" t="s">
        <v>155</v>
      </c>
      <c r="C69" s="24" t="s">
        <v>363</v>
      </c>
      <c r="D69" s="24" t="s">
        <v>357</v>
      </c>
      <c r="E69" s="48" t="s">
        <v>258</v>
      </c>
      <c r="F69" s="24" t="s">
        <v>232</v>
      </c>
      <c r="G69" s="42">
        <f>G70</f>
        <v>431.59999999999997</v>
      </c>
      <c r="H69" s="42">
        <f>H70</f>
        <v>331.59999999999997</v>
      </c>
    </row>
    <row r="70" spans="1:8" ht="29.25" customHeight="1">
      <c r="A70" s="125" t="s">
        <v>233</v>
      </c>
      <c r="B70" s="37" t="s">
        <v>155</v>
      </c>
      <c r="C70" s="24" t="s">
        <v>363</v>
      </c>
      <c r="D70" s="24" t="s">
        <v>357</v>
      </c>
      <c r="E70" s="48" t="s">
        <v>258</v>
      </c>
      <c r="F70" s="24" t="s">
        <v>194</v>
      </c>
      <c r="G70" s="42">
        <f>'расх 2023-2024'!G225</f>
        <v>431.59999999999997</v>
      </c>
      <c r="H70" s="42">
        <f>'расх 2023-2024'!H225</f>
        <v>331.59999999999997</v>
      </c>
    </row>
    <row r="71" spans="1:8" ht="29.25" customHeight="1" hidden="1">
      <c r="A71" s="26" t="s">
        <v>374</v>
      </c>
      <c r="B71" s="37" t="s">
        <v>155</v>
      </c>
      <c r="C71" s="24" t="s">
        <v>363</v>
      </c>
      <c r="D71" s="24" t="s">
        <v>357</v>
      </c>
      <c r="E71" s="48" t="s">
        <v>258</v>
      </c>
      <c r="F71" s="24" t="s">
        <v>375</v>
      </c>
      <c r="G71" s="42"/>
      <c r="H71" s="42"/>
    </row>
    <row r="72" spans="1:8" ht="29.25" customHeight="1" hidden="1">
      <c r="A72" s="26" t="s">
        <v>452</v>
      </c>
      <c r="B72" s="37" t="s">
        <v>155</v>
      </c>
      <c r="C72" s="24" t="s">
        <v>363</v>
      </c>
      <c r="D72" s="24" t="s">
        <v>357</v>
      </c>
      <c r="E72" s="48" t="s">
        <v>258</v>
      </c>
      <c r="F72" s="24" t="s">
        <v>376</v>
      </c>
      <c r="G72" s="42"/>
      <c r="H72" s="42"/>
    </row>
    <row r="73" spans="1:8" ht="29.25" customHeight="1">
      <c r="A73" s="46" t="s">
        <v>169</v>
      </c>
      <c r="B73" s="44" t="s">
        <v>155</v>
      </c>
      <c r="C73" s="45" t="s">
        <v>363</v>
      </c>
      <c r="D73" s="45" t="s">
        <v>357</v>
      </c>
      <c r="E73" s="51" t="s">
        <v>259</v>
      </c>
      <c r="F73" s="45"/>
      <c r="G73" s="42">
        <f aca="true" t="shared" si="3" ref="G73:H75">G74</f>
        <v>193.478</v>
      </c>
      <c r="H73" s="42">
        <f t="shared" si="3"/>
        <v>193.478</v>
      </c>
    </row>
    <row r="74" spans="1:8" ht="29.25" customHeight="1">
      <c r="A74" s="59" t="s">
        <v>170</v>
      </c>
      <c r="B74" s="37" t="s">
        <v>155</v>
      </c>
      <c r="C74" s="24" t="s">
        <v>363</v>
      </c>
      <c r="D74" s="24" t="s">
        <v>357</v>
      </c>
      <c r="E74" s="48" t="s">
        <v>260</v>
      </c>
      <c r="F74" s="24"/>
      <c r="G74" s="42">
        <f t="shared" si="3"/>
        <v>193.478</v>
      </c>
      <c r="H74" s="42">
        <f t="shared" si="3"/>
        <v>193.478</v>
      </c>
    </row>
    <row r="75" spans="1:8" ht="29.25" customHeight="1">
      <c r="A75" s="59" t="s">
        <v>227</v>
      </c>
      <c r="B75" s="37" t="s">
        <v>155</v>
      </c>
      <c r="C75" s="24" t="s">
        <v>363</v>
      </c>
      <c r="D75" s="24" t="s">
        <v>357</v>
      </c>
      <c r="E75" s="48" t="s">
        <v>260</v>
      </c>
      <c r="F75" s="40" t="s">
        <v>535</v>
      </c>
      <c r="G75" s="42">
        <f t="shared" si="3"/>
        <v>193.478</v>
      </c>
      <c r="H75" s="42">
        <f t="shared" si="3"/>
        <v>193.478</v>
      </c>
    </row>
    <row r="76" spans="1:8" ht="29.25" customHeight="1">
      <c r="A76" s="26" t="s">
        <v>288</v>
      </c>
      <c r="B76" s="37" t="s">
        <v>155</v>
      </c>
      <c r="C76" s="24" t="s">
        <v>363</v>
      </c>
      <c r="D76" s="24" t="s">
        <v>357</v>
      </c>
      <c r="E76" s="48" t="s">
        <v>260</v>
      </c>
      <c r="F76" s="40" t="s">
        <v>423</v>
      </c>
      <c r="G76" s="42">
        <f>'расх 2023-2024'!G232</f>
        <v>193.478</v>
      </c>
      <c r="H76" s="42">
        <f>'расх 2023-2024'!H232</f>
        <v>193.478</v>
      </c>
    </row>
    <row r="77" spans="1:8" ht="29.25" customHeight="1">
      <c r="A77" s="64" t="s">
        <v>632</v>
      </c>
      <c r="B77" s="37"/>
      <c r="C77" s="24"/>
      <c r="D77" s="24"/>
      <c r="E77" s="74" t="s">
        <v>634</v>
      </c>
      <c r="F77" s="40"/>
      <c r="G77" s="173">
        <f aca="true" t="shared" si="4" ref="G77:H79">G78</f>
        <v>0</v>
      </c>
      <c r="H77" s="173">
        <f t="shared" si="4"/>
        <v>0</v>
      </c>
    </row>
    <row r="78" spans="1:8" ht="29.25" customHeight="1">
      <c r="A78" s="26" t="s">
        <v>633</v>
      </c>
      <c r="B78" s="37"/>
      <c r="C78" s="24"/>
      <c r="D78" s="24"/>
      <c r="E78" s="71" t="s">
        <v>635</v>
      </c>
      <c r="F78" s="40" t="s">
        <v>232</v>
      </c>
      <c r="G78" s="42">
        <f t="shared" si="4"/>
        <v>0</v>
      </c>
      <c r="H78" s="42">
        <f t="shared" si="4"/>
        <v>0</v>
      </c>
    </row>
    <row r="79" spans="1:8" ht="29.25" customHeight="1">
      <c r="A79" s="28" t="s">
        <v>231</v>
      </c>
      <c r="B79" s="37"/>
      <c r="C79" s="24"/>
      <c r="D79" s="24"/>
      <c r="E79" s="71" t="s">
        <v>635</v>
      </c>
      <c r="F79" s="40" t="s">
        <v>194</v>
      </c>
      <c r="G79" s="42">
        <f t="shared" si="4"/>
        <v>0</v>
      </c>
      <c r="H79" s="42">
        <f t="shared" si="4"/>
        <v>0</v>
      </c>
    </row>
    <row r="80" spans="1:8" ht="29.25" customHeight="1">
      <c r="A80" s="26" t="s">
        <v>452</v>
      </c>
      <c r="B80" s="37"/>
      <c r="C80" s="24"/>
      <c r="D80" s="24"/>
      <c r="E80" s="71" t="s">
        <v>635</v>
      </c>
      <c r="F80" s="40" t="s">
        <v>376</v>
      </c>
      <c r="G80" s="42">
        <f>'расх 2023-2024'!G168</f>
        <v>0</v>
      </c>
      <c r="H80" s="42">
        <f>'расх 2023-2024'!H168</f>
        <v>0</v>
      </c>
    </row>
    <row r="81" spans="1:8" s="115" customFormat="1" ht="12.75">
      <c r="A81" s="113" t="s">
        <v>62</v>
      </c>
      <c r="B81" s="122"/>
      <c r="C81" s="114"/>
      <c r="D81" s="114"/>
      <c r="E81" s="114"/>
      <c r="F81" s="114"/>
      <c r="G81" s="106">
        <f>G14+G36+G41+G45+G77</f>
        <v>14393.9</v>
      </c>
      <c r="H81" s="106">
        <f>H14+H36+H41+H45+H77</f>
        <v>13661.08</v>
      </c>
    </row>
    <row r="82" spans="1:8" s="68" customFormat="1" ht="30" customHeight="1">
      <c r="A82" s="116" t="s">
        <v>226</v>
      </c>
      <c r="B82" s="36" t="s">
        <v>58</v>
      </c>
      <c r="C82" s="119" t="s">
        <v>357</v>
      </c>
      <c r="D82" s="119" t="s">
        <v>358</v>
      </c>
      <c r="E82" s="119" t="s">
        <v>105</v>
      </c>
      <c r="F82" s="141"/>
      <c r="G82" s="57">
        <f aca="true" t="shared" si="5" ref="G82:H85">G83</f>
        <v>1556.1</v>
      </c>
      <c r="H82" s="57">
        <f t="shared" si="5"/>
        <v>1556.1</v>
      </c>
    </row>
    <row r="83" spans="1:8" ht="13.5" customHeight="1">
      <c r="A83" s="59" t="s">
        <v>183</v>
      </c>
      <c r="B83" s="37" t="s">
        <v>58</v>
      </c>
      <c r="C83" s="142" t="s">
        <v>357</v>
      </c>
      <c r="D83" s="142" t="s">
        <v>358</v>
      </c>
      <c r="E83" s="117" t="s">
        <v>106</v>
      </c>
      <c r="F83" s="142"/>
      <c r="G83" s="91">
        <f t="shared" si="5"/>
        <v>1556.1</v>
      </c>
      <c r="H83" s="91">
        <f t="shared" si="5"/>
        <v>1556.1</v>
      </c>
    </row>
    <row r="84" spans="1:8" ht="27.75" customHeight="1">
      <c r="A84" s="59" t="s">
        <v>184</v>
      </c>
      <c r="B84" s="37" t="s">
        <v>58</v>
      </c>
      <c r="C84" s="117" t="s">
        <v>357</v>
      </c>
      <c r="D84" s="117" t="s">
        <v>358</v>
      </c>
      <c r="E84" s="117" t="s">
        <v>107</v>
      </c>
      <c r="F84" s="142"/>
      <c r="G84" s="91">
        <f t="shared" si="5"/>
        <v>1556.1</v>
      </c>
      <c r="H84" s="91">
        <f t="shared" si="5"/>
        <v>1556.1</v>
      </c>
    </row>
    <row r="85" spans="1:10" ht="54" customHeight="1">
      <c r="A85" s="59" t="s">
        <v>227</v>
      </c>
      <c r="B85" s="37" t="s">
        <v>58</v>
      </c>
      <c r="C85" s="117" t="s">
        <v>357</v>
      </c>
      <c r="D85" s="117" t="s">
        <v>358</v>
      </c>
      <c r="E85" s="117" t="s">
        <v>107</v>
      </c>
      <c r="F85" s="142" t="s">
        <v>535</v>
      </c>
      <c r="G85" s="91">
        <f t="shared" si="5"/>
        <v>1556.1</v>
      </c>
      <c r="H85" s="91">
        <f t="shared" si="5"/>
        <v>1556.1</v>
      </c>
      <c r="J85" s="126"/>
    </row>
    <row r="86" spans="1:8" ht="17.25" customHeight="1">
      <c r="A86" s="59" t="s">
        <v>228</v>
      </c>
      <c r="B86" s="37" t="s">
        <v>58</v>
      </c>
      <c r="C86" s="117" t="s">
        <v>357</v>
      </c>
      <c r="D86" s="117" t="s">
        <v>358</v>
      </c>
      <c r="E86" s="117" t="s">
        <v>107</v>
      </c>
      <c r="F86" s="142" t="s">
        <v>459</v>
      </c>
      <c r="G86" s="91">
        <f>'расх 2023-2024'!G20</f>
        <v>1556.1</v>
      </c>
      <c r="H86" s="91">
        <f>'расх 2023-2024'!H20</f>
        <v>1556.1</v>
      </c>
    </row>
    <row r="87" spans="1:8" ht="15.75" hidden="1">
      <c r="A87" s="59" t="s">
        <v>185</v>
      </c>
      <c r="B87" s="37" t="s">
        <v>58</v>
      </c>
      <c r="C87" s="117" t="s">
        <v>357</v>
      </c>
      <c r="D87" s="117" t="s">
        <v>358</v>
      </c>
      <c r="E87" s="117" t="s">
        <v>107</v>
      </c>
      <c r="F87" s="117">
        <v>121</v>
      </c>
      <c r="G87" s="93"/>
      <c r="H87" s="93"/>
    </row>
    <row r="88" spans="1:8" ht="38.25" hidden="1">
      <c r="A88" s="59" t="s">
        <v>187</v>
      </c>
      <c r="B88" s="37" t="s">
        <v>58</v>
      </c>
      <c r="C88" s="117" t="s">
        <v>357</v>
      </c>
      <c r="D88" s="117" t="s">
        <v>358</v>
      </c>
      <c r="E88" s="117" t="s">
        <v>107</v>
      </c>
      <c r="F88" s="117" t="s">
        <v>188</v>
      </c>
      <c r="G88" s="93"/>
      <c r="H88" s="93"/>
    </row>
    <row r="89" spans="1:8" s="68" customFormat="1" ht="27" customHeight="1">
      <c r="A89" s="116" t="s">
        <v>189</v>
      </c>
      <c r="B89" s="36" t="s">
        <v>58</v>
      </c>
      <c r="C89" s="34" t="s">
        <v>357</v>
      </c>
      <c r="D89" s="34" t="s">
        <v>360</v>
      </c>
      <c r="E89" s="119" t="s">
        <v>108</v>
      </c>
      <c r="F89" s="34"/>
      <c r="G89" s="35">
        <f aca="true" t="shared" si="6" ref="G89:H92">G90</f>
        <v>1027.1</v>
      </c>
      <c r="H89" s="35">
        <f t="shared" si="6"/>
        <v>1027.1</v>
      </c>
    </row>
    <row r="90" spans="1:8" ht="15" customHeight="1">
      <c r="A90" s="94" t="s">
        <v>229</v>
      </c>
      <c r="B90" s="37" t="s">
        <v>58</v>
      </c>
      <c r="C90" s="29" t="s">
        <v>357</v>
      </c>
      <c r="D90" s="29" t="s">
        <v>360</v>
      </c>
      <c r="E90" s="117" t="s">
        <v>109</v>
      </c>
      <c r="F90" s="40"/>
      <c r="G90" s="42">
        <f t="shared" si="6"/>
        <v>1027.1</v>
      </c>
      <c r="H90" s="42">
        <f t="shared" si="6"/>
        <v>1027.1</v>
      </c>
    </row>
    <row r="91" spans="1:10" ht="25.5" customHeight="1">
      <c r="A91" s="59" t="s">
        <v>184</v>
      </c>
      <c r="B91" s="37" t="s">
        <v>58</v>
      </c>
      <c r="C91" s="29" t="s">
        <v>357</v>
      </c>
      <c r="D91" s="29" t="s">
        <v>360</v>
      </c>
      <c r="E91" s="117" t="s">
        <v>110</v>
      </c>
      <c r="F91" s="40"/>
      <c r="G91" s="91">
        <f t="shared" si="6"/>
        <v>1027.1</v>
      </c>
      <c r="H91" s="91">
        <f t="shared" si="6"/>
        <v>1027.1</v>
      </c>
      <c r="J91" s="126"/>
    </row>
    <row r="92" spans="1:8" ht="51.75" customHeight="1">
      <c r="A92" s="59" t="s">
        <v>227</v>
      </c>
      <c r="B92" s="37" t="s">
        <v>58</v>
      </c>
      <c r="C92" s="29" t="s">
        <v>357</v>
      </c>
      <c r="D92" s="29" t="s">
        <v>360</v>
      </c>
      <c r="E92" s="117" t="s">
        <v>110</v>
      </c>
      <c r="F92" s="40" t="s">
        <v>535</v>
      </c>
      <c r="G92" s="91">
        <f t="shared" si="6"/>
        <v>1027.1</v>
      </c>
      <c r="H92" s="91">
        <f t="shared" si="6"/>
        <v>1027.1</v>
      </c>
    </row>
    <row r="93" spans="1:8" ht="17.25" customHeight="1">
      <c r="A93" s="59" t="s">
        <v>228</v>
      </c>
      <c r="B93" s="37" t="s">
        <v>58</v>
      </c>
      <c r="C93" s="29" t="s">
        <v>357</v>
      </c>
      <c r="D93" s="29" t="s">
        <v>360</v>
      </c>
      <c r="E93" s="117" t="s">
        <v>110</v>
      </c>
      <c r="F93" s="40" t="s">
        <v>459</v>
      </c>
      <c r="G93" s="91">
        <f>'расх 2023-2024'!G28</f>
        <v>1027.1</v>
      </c>
      <c r="H93" s="91">
        <f>'расх 2023-2024'!H28</f>
        <v>1027.1</v>
      </c>
    </row>
    <row r="94" spans="1:8" ht="15.75" hidden="1">
      <c r="A94" s="59" t="s">
        <v>185</v>
      </c>
      <c r="B94" s="37" t="s">
        <v>58</v>
      </c>
      <c r="C94" s="117" t="s">
        <v>357</v>
      </c>
      <c r="D94" s="117" t="s">
        <v>360</v>
      </c>
      <c r="E94" s="117" t="s">
        <v>110</v>
      </c>
      <c r="F94" s="117">
        <v>121</v>
      </c>
      <c r="G94" s="93"/>
      <c r="H94" s="93"/>
    </row>
    <row r="95" spans="1:8" ht="38.25" hidden="1">
      <c r="A95" s="59" t="s">
        <v>187</v>
      </c>
      <c r="B95" s="37" t="s">
        <v>58</v>
      </c>
      <c r="C95" s="117" t="s">
        <v>357</v>
      </c>
      <c r="D95" s="117" t="s">
        <v>360</v>
      </c>
      <c r="E95" s="117" t="s">
        <v>110</v>
      </c>
      <c r="F95" s="117" t="s">
        <v>188</v>
      </c>
      <c r="G95" s="93"/>
      <c r="H95" s="93"/>
    </row>
    <row r="96" spans="1:8" ht="39.75" customHeight="1">
      <c r="A96" s="54" t="s">
        <v>190</v>
      </c>
      <c r="B96" s="37" t="s">
        <v>58</v>
      </c>
      <c r="C96" s="29" t="s">
        <v>357</v>
      </c>
      <c r="D96" s="29" t="s">
        <v>359</v>
      </c>
      <c r="E96" s="119" t="s">
        <v>111</v>
      </c>
      <c r="F96" s="34"/>
      <c r="G96" s="63">
        <f>G97+G151+G188+G145</f>
        <v>19030.94</v>
      </c>
      <c r="H96" s="63">
        <f>H97+H151+H188+H145</f>
        <v>18002.660000000003</v>
      </c>
    </row>
    <row r="97" spans="1:10" ht="26.25" customHeight="1">
      <c r="A97" s="28" t="s">
        <v>230</v>
      </c>
      <c r="B97" s="37" t="s">
        <v>58</v>
      </c>
      <c r="C97" s="29" t="s">
        <v>357</v>
      </c>
      <c r="D97" s="29" t="s">
        <v>359</v>
      </c>
      <c r="E97" s="117" t="s">
        <v>112</v>
      </c>
      <c r="F97" s="29"/>
      <c r="G97" s="49">
        <f>G98+G104</f>
        <v>10130.57</v>
      </c>
      <c r="H97" s="49">
        <f>H98+H104</f>
        <v>9902.150000000001</v>
      </c>
      <c r="J97" s="127"/>
    </row>
    <row r="98" spans="1:8" ht="27" customHeight="1">
      <c r="A98" s="59" t="s">
        <v>184</v>
      </c>
      <c r="B98" s="37" t="s">
        <v>58</v>
      </c>
      <c r="C98" s="29" t="s">
        <v>357</v>
      </c>
      <c r="D98" s="29" t="s">
        <v>359</v>
      </c>
      <c r="E98" s="117" t="s">
        <v>113</v>
      </c>
      <c r="F98" s="29"/>
      <c r="G98" s="95">
        <f>G99</f>
        <v>9232.57</v>
      </c>
      <c r="H98" s="95">
        <f>H99</f>
        <v>9019.45</v>
      </c>
    </row>
    <row r="99" spans="1:8" ht="52.5" customHeight="1">
      <c r="A99" s="59" t="s">
        <v>227</v>
      </c>
      <c r="B99" s="37" t="s">
        <v>58</v>
      </c>
      <c r="C99" s="29" t="s">
        <v>357</v>
      </c>
      <c r="D99" s="29" t="s">
        <v>359</v>
      </c>
      <c r="E99" s="117" t="s">
        <v>113</v>
      </c>
      <c r="F99" s="29" t="s">
        <v>535</v>
      </c>
      <c r="G99" s="95">
        <f>G100</f>
        <v>9232.57</v>
      </c>
      <c r="H99" s="95">
        <f>H100</f>
        <v>9019.45</v>
      </c>
    </row>
    <row r="100" spans="1:8" ht="26.25" customHeight="1">
      <c r="A100" s="59" t="s">
        <v>193</v>
      </c>
      <c r="B100" s="37" t="s">
        <v>58</v>
      </c>
      <c r="C100" s="29" t="s">
        <v>357</v>
      </c>
      <c r="D100" s="29" t="s">
        <v>359</v>
      </c>
      <c r="E100" s="117" t="s">
        <v>113</v>
      </c>
      <c r="F100" s="29" t="s">
        <v>459</v>
      </c>
      <c r="G100" s="96">
        <f>'расх 2023-2024'!G36</f>
        <v>9232.57</v>
      </c>
      <c r="H100" s="96">
        <f>'расх 2023-2024'!H36</f>
        <v>9019.45</v>
      </c>
    </row>
    <row r="101" spans="1:8" ht="15.75" hidden="1">
      <c r="A101" s="59" t="s">
        <v>185</v>
      </c>
      <c r="B101" s="37" t="s">
        <v>58</v>
      </c>
      <c r="C101" s="29" t="s">
        <v>357</v>
      </c>
      <c r="D101" s="29" t="s">
        <v>359</v>
      </c>
      <c r="E101" s="117" t="s">
        <v>113</v>
      </c>
      <c r="F101" s="29" t="s">
        <v>372</v>
      </c>
      <c r="G101" s="42"/>
      <c r="H101" s="42"/>
    </row>
    <row r="102" spans="1:8" ht="15.75" hidden="1">
      <c r="A102" s="59" t="s">
        <v>196</v>
      </c>
      <c r="B102" s="37" t="s">
        <v>58</v>
      </c>
      <c r="C102" s="29" t="s">
        <v>357</v>
      </c>
      <c r="D102" s="29" t="s">
        <v>359</v>
      </c>
      <c r="E102" s="117" t="s">
        <v>113</v>
      </c>
      <c r="F102" s="29" t="s">
        <v>373</v>
      </c>
      <c r="G102" s="42"/>
      <c r="H102" s="42"/>
    </row>
    <row r="103" spans="1:8" ht="41.25" customHeight="1" hidden="1">
      <c r="A103" s="59" t="s">
        <v>187</v>
      </c>
      <c r="B103" s="37" t="s">
        <v>58</v>
      </c>
      <c r="C103" s="29" t="s">
        <v>357</v>
      </c>
      <c r="D103" s="29" t="s">
        <v>359</v>
      </c>
      <c r="E103" s="117" t="s">
        <v>113</v>
      </c>
      <c r="F103" s="29" t="s">
        <v>188</v>
      </c>
      <c r="G103" s="42"/>
      <c r="H103" s="42"/>
    </row>
    <row r="104" spans="1:8" ht="19.5" customHeight="1">
      <c r="A104" s="59" t="s">
        <v>192</v>
      </c>
      <c r="B104" s="37" t="s">
        <v>58</v>
      </c>
      <c r="C104" s="29" t="s">
        <v>357</v>
      </c>
      <c r="D104" s="29" t="s">
        <v>359</v>
      </c>
      <c r="E104" s="117" t="s">
        <v>114</v>
      </c>
      <c r="F104" s="29"/>
      <c r="G104" s="49">
        <f>G105+G109</f>
        <v>898</v>
      </c>
      <c r="H104" s="49">
        <f>H105+H109</f>
        <v>882.7</v>
      </c>
    </row>
    <row r="105" spans="1:8" ht="29.25" customHeight="1">
      <c r="A105" s="28" t="s">
        <v>231</v>
      </c>
      <c r="B105" s="37" t="s">
        <v>58</v>
      </c>
      <c r="C105" s="29" t="s">
        <v>357</v>
      </c>
      <c r="D105" s="29" t="s">
        <v>359</v>
      </c>
      <c r="E105" s="117" t="s">
        <v>114</v>
      </c>
      <c r="F105" s="29" t="s">
        <v>232</v>
      </c>
      <c r="G105" s="49">
        <f>G106</f>
        <v>898</v>
      </c>
      <c r="H105" s="49">
        <f>H106</f>
        <v>882.7</v>
      </c>
    </row>
    <row r="106" spans="1:8" ht="28.5" customHeight="1">
      <c r="A106" s="59" t="s">
        <v>233</v>
      </c>
      <c r="B106" s="37" t="s">
        <v>58</v>
      </c>
      <c r="C106" s="29" t="s">
        <v>357</v>
      </c>
      <c r="D106" s="29" t="s">
        <v>359</v>
      </c>
      <c r="E106" s="117" t="s">
        <v>114</v>
      </c>
      <c r="F106" s="29" t="s">
        <v>194</v>
      </c>
      <c r="G106" s="42">
        <f>'расх 2023-2024'!G42</f>
        <v>898</v>
      </c>
      <c r="H106" s="42">
        <f>'расх 2023-2024'!H42</f>
        <v>882.7</v>
      </c>
    </row>
    <row r="107" spans="1:8" ht="25.5" hidden="1">
      <c r="A107" s="28" t="s">
        <v>374</v>
      </c>
      <c r="B107" s="37" t="s">
        <v>58</v>
      </c>
      <c r="C107" s="29" t="s">
        <v>357</v>
      </c>
      <c r="D107" s="29" t="s">
        <v>359</v>
      </c>
      <c r="E107" s="117" t="s">
        <v>114</v>
      </c>
      <c r="F107" s="29" t="s">
        <v>375</v>
      </c>
      <c r="G107" s="49"/>
      <c r="H107" s="49"/>
    </row>
    <row r="108" spans="1:8" ht="27" customHeight="1" hidden="1">
      <c r="A108" s="28" t="s">
        <v>452</v>
      </c>
      <c r="B108" s="37" t="s">
        <v>58</v>
      </c>
      <c r="C108" s="29" t="s">
        <v>357</v>
      </c>
      <c r="D108" s="29" t="s">
        <v>359</v>
      </c>
      <c r="E108" s="117" t="s">
        <v>114</v>
      </c>
      <c r="F108" s="29" t="s">
        <v>376</v>
      </c>
      <c r="G108" s="49"/>
      <c r="H108" s="49"/>
    </row>
    <row r="109" spans="1:8" ht="16.5" customHeight="1">
      <c r="A109" s="28" t="s">
        <v>45</v>
      </c>
      <c r="B109" s="37" t="s">
        <v>58</v>
      </c>
      <c r="C109" s="29" t="s">
        <v>357</v>
      </c>
      <c r="D109" s="29" t="s">
        <v>359</v>
      </c>
      <c r="E109" s="117" t="s">
        <v>114</v>
      </c>
      <c r="F109" s="29" t="s">
        <v>234</v>
      </c>
      <c r="G109" s="42">
        <f>G110+G112</f>
        <v>0</v>
      </c>
      <c r="H109" s="42">
        <f>H110+H112</f>
        <v>0</v>
      </c>
    </row>
    <row r="110" spans="1:8" ht="16.5" customHeight="1" hidden="1">
      <c r="A110" s="28" t="s">
        <v>235</v>
      </c>
      <c r="B110" s="37" t="s">
        <v>58</v>
      </c>
      <c r="C110" s="29" t="s">
        <v>357</v>
      </c>
      <c r="D110" s="29" t="s">
        <v>359</v>
      </c>
      <c r="E110" s="117" t="s">
        <v>114</v>
      </c>
      <c r="F110" s="29" t="s">
        <v>236</v>
      </c>
      <c r="G110" s="42"/>
      <c r="H110" s="42">
        <f>'расх 22 г'!H50</f>
        <v>0</v>
      </c>
    </row>
    <row r="111" spans="1:8" ht="66.75" customHeight="1" hidden="1">
      <c r="A111" s="143" t="s">
        <v>237</v>
      </c>
      <c r="B111" s="37" t="s">
        <v>58</v>
      </c>
      <c r="C111" s="29" t="s">
        <v>357</v>
      </c>
      <c r="D111" s="29" t="s">
        <v>359</v>
      </c>
      <c r="E111" s="117" t="s">
        <v>114</v>
      </c>
      <c r="F111" s="29" t="s">
        <v>294</v>
      </c>
      <c r="G111" s="42"/>
      <c r="H111" s="42"/>
    </row>
    <row r="112" spans="1:8" ht="18" customHeight="1">
      <c r="A112" s="28" t="s">
        <v>238</v>
      </c>
      <c r="B112" s="37" t="s">
        <v>58</v>
      </c>
      <c r="C112" s="29" t="s">
        <v>357</v>
      </c>
      <c r="D112" s="29" t="s">
        <v>359</v>
      </c>
      <c r="E112" s="117" t="s">
        <v>114</v>
      </c>
      <c r="F112" s="29" t="s">
        <v>197</v>
      </c>
      <c r="G112" s="42">
        <f>'расх 2023-2024'!G49</f>
        <v>0</v>
      </c>
      <c r="H112" s="42">
        <f>'расх 2023-2024'!H49</f>
        <v>0</v>
      </c>
    </row>
    <row r="113" spans="1:8" ht="17.25" customHeight="1" hidden="1">
      <c r="A113" s="28" t="s">
        <v>239</v>
      </c>
      <c r="B113" s="37" t="s">
        <v>58</v>
      </c>
      <c r="C113" s="29" t="s">
        <v>357</v>
      </c>
      <c r="D113" s="29" t="s">
        <v>359</v>
      </c>
      <c r="E113" s="117" t="s">
        <v>114</v>
      </c>
      <c r="F113" s="29" t="s">
        <v>378</v>
      </c>
      <c r="G113" s="42"/>
      <c r="H113" s="42"/>
    </row>
    <row r="114" spans="1:8" ht="17.25" customHeight="1" hidden="1">
      <c r="A114" s="28" t="s">
        <v>200</v>
      </c>
      <c r="B114" s="37" t="s">
        <v>58</v>
      </c>
      <c r="C114" s="29" t="s">
        <v>357</v>
      </c>
      <c r="D114" s="29" t="s">
        <v>359</v>
      </c>
      <c r="E114" s="117" t="s">
        <v>114</v>
      </c>
      <c r="F114" s="29" t="s">
        <v>199</v>
      </c>
      <c r="G114" s="42"/>
      <c r="H114" s="42"/>
    </row>
    <row r="115" spans="1:8" ht="39.75" customHeight="1" hidden="1">
      <c r="A115" s="28" t="s">
        <v>190</v>
      </c>
      <c r="B115" s="37" t="s">
        <v>58</v>
      </c>
      <c r="C115" s="29" t="s">
        <v>363</v>
      </c>
      <c r="D115" s="29" t="s">
        <v>357</v>
      </c>
      <c r="E115" s="117" t="s">
        <v>111</v>
      </c>
      <c r="F115" s="40"/>
      <c r="G115" s="96">
        <f>G116</f>
        <v>0</v>
      </c>
      <c r="H115" s="96">
        <f>H116</f>
        <v>0</v>
      </c>
    </row>
    <row r="116" spans="1:8" ht="15.75" customHeight="1" hidden="1">
      <c r="A116" s="46" t="s">
        <v>202</v>
      </c>
      <c r="B116" s="37" t="s">
        <v>58</v>
      </c>
      <c r="C116" s="29" t="s">
        <v>363</v>
      </c>
      <c r="D116" s="29" t="s">
        <v>357</v>
      </c>
      <c r="E116" s="117" t="s">
        <v>130</v>
      </c>
      <c r="F116" s="40"/>
      <c r="G116" s="96">
        <f>G117+G123+G132+G140+G129</f>
        <v>0</v>
      </c>
      <c r="H116" s="96">
        <f>H117+H123+H132+H140+H129</f>
        <v>0</v>
      </c>
    </row>
    <row r="117" spans="1:8" ht="27" customHeight="1" hidden="1">
      <c r="A117" s="28" t="s">
        <v>266</v>
      </c>
      <c r="B117" s="37" t="s">
        <v>58</v>
      </c>
      <c r="C117" s="29" t="s">
        <v>363</v>
      </c>
      <c r="D117" s="29" t="s">
        <v>357</v>
      </c>
      <c r="E117" s="117" t="s">
        <v>131</v>
      </c>
      <c r="F117" s="40"/>
      <c r="G117" s="96">
        <f>G118</f>
        <v>0</v>
      </c>
      <c r="H117" s="96">
        <f>H118</f>
        <v>0</v>
      </c>
    </row>
    <row r="118" spans="1:8" ht="42" customHeight="1" hidden="1">
      <c r="A118" s="59" t="s">
        <v>227</v>
      </c>
      <c r="B118" s="37" t="s">
        <v>58</v>
      </c>
      <c r="C118" s="29" t="s">
        <v>363</v>
      </c>
      <c r="D118" s="29" t="s">
        <v>357</v>
      </c>
      <c r="E118" s="117" t="s">
        <v>131</v>
      </c>
      <c r="F118" s="40" t="s">
        <v>535</v>
      </c>
      <c r="G118" s="96">
        <f>G119</f>
        <v>0</v>
      </c>
      <c r="H118" s="96">
        <f>H119</f>
        <v>0</v>
      </c>
    </row>
    <row r="119" spans="1:8" ht="16.5" customHeight="1" hidden="1">
      <c r="A119" s="28" t="s">
        <v>288</v>
      </c>
      <c r="B119" s="37" t="s">
        <v>58</v>
      </c>
      <c r="C119" s="29" t="s">
        <v>363</v>
      </c>
      <c r="D119" s="29" t="s">
        <v>357</v>
      </c>
      <c r="E119" s="117" t="s">
        <v>131</v>
      </c>
      <c r="F119" s="40" t="s">
        <v>423</v>
      </c>
      <c r="G119" s="96"/>
      <c r="H119" s="96"/>
    </row>
    <row r="120" spans="1:8" ht="15.75" hidden="1">
      <c r="A120" s="28" t="s">
        <v>267</v>
      </c>
      <c r="B120" s="37" t="s">
        <v>58</v>
      </c>
      <c r="C120" s="29" t="s">
        <v>363</v>
      </c>
      <c r="D120" s="29" t="s">
        <v>357</v>
      </c>
      <c r="E120" s="117" t="s">
        <v>131</v>
      </c>
      <c r="F120" s="29" t="s">
        <v>395</v>
      </c>
      <c r="G120" s="96"/>
      <c r="H120" s="96"/>
    </row>
    <row r="121" spans="1:8" ht="28.5" customHeight="1" hidden="1">
      <c r="A121" s="28" t="s">
        <v>268</v>
      </c>
      <c r="B121" s="37" t="s">
        <v>58</v>
      </c>
      <c r="C121" s="29" t="s">
        <v>363</v>
      </c>
      <c r="D121" s="29" t="s">
        <v>357</v>
      </c>
      <c r="E121" s="117" t="s">
        <v>131</v>
      </c>
      <c r="F121" s="29" t="s">
        <v>396</v>
      </c>
      <c r="G121" s="96"/>
      <c r="H121" s="96"/>
    </row>
    <row r="122" spans="1:8" ht="28.5" customHeight="1" hidden="1">
      <c r="A122" s="28" t="s">
        <v>269</v>
      </c>
      <c r="B122" s="37" t="s">
        <v>58</v>
      </c>
      <c r="C122" s="29" t="s">
        <v>363</v>
      </c>
      <c r="D122" s="29" t="s">
        <v>357</v>
      </c>
      <c r="E122" s="117" t="s">
        <v>131</v>
      </c>
      <c r="F122" s="29" t="s">
        <v>186</v>
      </c>
      <c r="G122" s="96"/>
      <c r="H122" s="96"/>
    </row>
    <row r="123" spans="1:8" ht="29.25" customHeight="1" hidden="1">
      <c r="A123" s="28" t="s">
        <v>271</v>
      </c>
      <c r="B123" s="37" t="s">
        <v>58</v>
      </c>
      <c r="C123" s="29" t="s">
        <v>363</v>
      </c>
      <c r="D123" s="29" t="s">
        <v>357</v>
      </c>
      <c r="E123" s="117" t="s">
        <v>133</v>
      </c>
      <c r="F123" s="40"/>
      <c r="G123" s="96">
        <f>G124</f>
        <v>0</v>
      </c>
      <c r="H123" s="96">
        <f>H124</f>
        <v>0</v>
      </c>
    </row>
    <row r="124" spans="1:8" ht="51" customHeight="1" hidden="1">
      <c r="A124" s="59" t="s">
        <v>227</v>
      </c>
      <c r="B124" s="37" t="s">
        <v>58</v>
      </c>
      <c r="C124" s="29" t="s">
        <v>363</v>
      </c>
      <c r="D124" s="29" t="s">
        <v>357</v>
      </c>
      <c r="E124" s="117" t="s">
        <v>133</v>
      </c>
      <c r="F124" s="40" t="s">
        <v>535</v>
      </c>
      <c r="G124" s="96">
        <f>G125</f>
        <v>0</v>
      </c>
      <c r="H124" s="96">
        <f>H125</f>
        <v>0</v>
      </c>
    </row>
    <row r="125" spans="1:8" ht="17.25" customHeight="1" hidden="1">
      <c r="A125" s="28" t="s">
        <v>63</v>
      </c>
      <c r="B125" s="37" t="s">
        <v>58</v>
      </c>
      <c r="C125" s="29" t="s">
        <v>363</v>
      </c>
      <c r="D125" s="29" t="s">
        <v>357</v>
      </c>
      <c r="E125" s="117" t="s">
        <v>133</v>
      </c>
      <c r="F125" s="40" t="s">
        <v>423</v>
      </c>
      <c r="G125" s="96"/>
      <c r="H125" s="96"/>
    </row>
    <row r="126" spans="1:8" ht="15.75" hidden="1">
      <c r="A126" s="28" t="s">
        <v>267</v>
      </c>
      <c r="B126" s="37" t="s">
        <v>58</v>
      </c>
      <c r="C126" s="29" t="s">
        <v>363</v>
      </c>
      <c r="D126" s="29" t="s">
        <v>357</v>
      </c>
      <c r="E126" s="117" t="s">
        <v>133</v>
      </c>
      <c r="F126" s="29" t="s">
        <v>395</v>
      </c>
      <c r="G126" s="96"/>
      <c r="H126" s="96"/>
    </row>
    <row r="127" spans="1:8" ht="27.75" customHeight="1" hidden="1">
      <c r="A127" s="28" t="s">
        <v>268</v>
      </c>
      <c r="B127" s="37" t="s">
        <v>58</v>
      </c>
      <c r="C127" s="29" t="s">
        <v>363</v>
      </c>
      <c r="D127" s="29" t="s">
        <v>357</v>
      </c>
      <c r="E127" s="117" t="s">
        <v>272</v>
      </c>
      <c r="F127" s="29" t="s">
        <v>396</v>
      </c>
      <c r="G127" s="96"/>
      <c r="H127" s="96"/>
    </row>
    <row r="128" spans="1:8" ht="27.75" customHeight="1" hidden="1">
      <c r="A128" s="28" t="s">
        <v>269</v>
      </c>
      <c r="B128" s="37" t="s">
        <v>58</v>
      </c>
      <c r="C128" s="29" t="s">
        <v>363</v>
      </c>
      <c r="D128" s="29" t="s">
        <v>357</v>
      </c>
      <c r="E128" s="117" t="s">
        <v>133</v>
      </c>
      <c r="F128" s="29" t="s">
        <v>186</v>
      </c>
      <c r="G128" s="96"/>
      <c r="H128" s="96"/>
    </row>
    <row r="129" spans="1:8" ht="42" customHeight="1" hidden="1">
      <c r="A129" s="26" t="s">
        <v>72</v>
      </c>
      <c r="B129" s="37" t="s">
        <v>405</v>
      </c>
      <c r="C129" s="24" t="s">
        <v>363</v>
      </c>
      <c r="D129" s="24" t="s">
        <v>357</v>
      </c>
      <c r="E129" s="140" t="s">
        <v>135</v>
      </c>
      <c r="F129" s="24"/>
      <c r="G129" s="144">
        <f>G130</f>
        <v>0</v>
      </c>
      <c r="H129" s="144">
        <f>H130</f>
        <v>0</v>
      </c>
    </row>
    <row r="130" spans="1:8" ht="42" customHeight="1" hidden="1">
      <c r="A130" s="59" t="s">
        <v>227</v>
      </c>
      <c r="B130" s="37" t="s">
        <v>405</v>
      </c>
      <c r="C130" s="24" t="s">
        <v>363</v>
      </c>
      <c r="D130" s="24" t="s">
        <v>357</v>
      </c>
      <c r="E130" s="140" t="s">
        <v>135</v>
      </c>
      <c r="F130" s="24" t="s">
        <v>535</v>
      </c>
      <c r="G130" s="144">
        <f>G131</f>
        <v>0</v>
      </c>
      <c r="H130" s="144">
        <f>H131</f>
        <v>0</v>
      </c>
    </row>
    <row r="131" spans="1:8" ht="18" customHeight="1" hidden="1">
      <c r="A131" s="26" t="s">
        <v>288</v>
      </c>
      <c r="B131" s="37" t="s">
        <v>405</v>
      </c>
      <c r="C131" s="24" t="s">
        <v>363</v>
      </c>
      <c r="D131" s="24" t="s">
        <v>357</v>
      </c>
      <c r="E131" s="140" t="s">
        <v>135</v>
      </c>
      <c r="F131" s="40" t="s">
        <v>423</v>
      </c>
      <c r="G131" s="144"/>
      <c r="H131" s="144"/>
    </row>
    <row r="132" spans="1:8" ht="29.25" customHeight="1" hidden="1">
      <c r="A132" s="28" t="s">
        <v>270</v>
      </c>
      <c r="B132" s="37" t="s">
        <v>58</v>
      </c>
      <c r="C132" s="29" t="s">
        <v>363</v>
      </c>
      <c r="D132" s="29" t="s">
        <v>357</v>
      </c>
      <c r="E132" s="117" t="s">
        <v>132</v>
      </c>
      <c r="F132" s="29"/>
      <c r="G132" s="96">
        <f>G133+G137</f>
        <v>0</v>
      </c>
      <c r="H132" s="96">
        <f>H133+H137</f>
        <v>0</v>
      </c>
    </row>
    <row r="133" spans="1:8" ht="29.25" customHeight="1" hidden="1">
      <c r="A133" s="28" t="s">
        <v>231</v>
      </c>
      <c r="B133" s="37" t="s">
        <v>58</v>
      </c>
      <c r="C133" s="29" t="s">
        <v>363</v>
      </c>
      <c r="D133" s="29" t="s">
        <v>357</v>
      </c>
      <c r="E133" s="117" t="s">
        <v>132</v>
      </c>
      <c r="F133" s="29" t="s">
        <v>232</v>
      </c>
      <c r="G133" s="96">
        <f>G134</f>
        <v>0</v>
      </c>
      <c r="H133" s="96">
        <f>H134</f>
        <v>0</v>
      </c>
    </row>
    <row r="134" spans="1:8" ht="29.25" customHeight="1" hidden="1">
      <c r="A134" s="59" t="s">
        <v>233</v>
      </c>
      <c r="B134" s="37" t="s">
        <v>58</v>
      </c>
      <c r="C134" s="29" t="s">
        <v>363</v>
      </c>
      <c r="D134" s="29" t="s">
        <v>357</v>
      </c>
      <c r="E134" s="117" t="s">
        <v>132</v>
      </c>
      <c r="F134" s="29" t="s">
        <v>194</v>
      </c>
      <c r="G134" s="96"/>
      <c r="H134" s="96"/>
    </row>
    <row r="135" spans="1:8" ht="25.5" hidden="1">
      <c r="A135" s="28" t="s">
        <v>374</v>
      </c>
      <c r="B135" s="37" t="s">
        <v>58</v>
      </c>
      <c r="C135" s="29" t="s">
        <v>363</v>
      </c>
      <c r="D135" s="29" t="s">
        <v>357</v>
      </c>
      <c r="E135" s="117" t="s">
        <v>132</v>
      </c>
      <c r="F135" s="29" t="s">
        <v>375</v>
      </c>
      <c r="G135" s="95"/>
      <c r="H135" s="95"/>
    </row>
    <row r="136" spans="1:8" ht="27" customHeight="1" hidden="1">
      <c r="A136" s="28" t="s">
        <v>452</v>
      </c>
      <c r="B136" s="37" t="s">
        <v>58</v>
      </c>
      <c r="C136" s="29" t="s">
        <v>363</v>
      </c>
      <c r="D136" s="29" t="s">
        <v>357</v>
      </c>
      <c r="E136" s="117" t="s">
        <v>132</v>
      </c>
      <c r="F136" s="29" t="s">
        <v>376</v>
      </c>
      <c r="G136" s="95"/>
      <c r="H136" s="95"/>
    </row>
    <row r="137" spans="1:8" ht="16.5" customHeight="1" hidden="1">
      <c r="A137" s="28" t="s">
        <v>45</v>
      </c>
      <c r="B137" s="37" t="s">
        <v>58</v>
      </c>
      <c r="C137" s="29" t="s">
        <v>363</v>
      </c>
      <c r="D137" s="29" t="s">
        <v>357</v>
      </c>
      <c r="E137" s="117" t="s">
        <v>132</v>
      </c>
      <c r="F137" s="29" t="s">
        <v>234</v>
      </c>
      <c r="G137" s="95">
        <f>G138</f>
        <v>0</v>
      </c>
      <c r="H137" s="95">
        <f>H138</f>
        <v>0</v>
      </c>
    </row>
    <row r="138" spans="1:8" ht="18" customHeight="1" hidden="1">
      <c r="A138" s="28" t="s">
        <v>198</v>
      </c>
      <c r="B138" s="37" t="s">
        <v>58</v>
      </c>
      <c r="C138" s="29" t="s">
        <v>363</v>
      </c>
      <c r="D138" s="29" t="s">
        <v>357</v>
      </c>
      <c r="E138" s="117" t="s">
        <v>132</v>
      </c>
      <c r="F138" s="29" t="s">
        <v>197</v>
      </c>
      <c r="G138" s="96"/>
      <c r="H138" s="96"/>
    </row>
    <row r="139" spans="1:8" ht="17.25" customHeight="1" hidden="1">
      <c r="A139" s="28" t="s">
        <v>377</v>
      </c>
      <c r="B139" s="37" t="s">
        <v>58</v>
      </c>
      <c r="C139" s="29" t="s">
        <v>363</v>
      </c>
      <c r="D139" s="29" t="s">
        <v>357</v>
      </c>
      <c r="E139" s="117" t="s">
        <v>132</v>
      </c>
      <c r="F139" s="29" t="s">
        <v>378</v>
      </c>
      <c r="G139" s="96"/>
      <c r="H139" s="96"/>
    </row>
    <row r="140" spans="1:8" ht="27.75" customHeight="1" hidden="1">
      <c r="A140" s="28" t="s">
        <v>273</v>
      </c>
      <c r="B140" s="37" t="s">
        <v>58</v>
      </c>
      <c r="C140" s="29" t="s">
        <v>363</v>
      </c>
      <c r="D140" s="29" t="s">
        <v>357</v>
      </c>
      <c r="E140" s="117" t="s">
        <v>134</v>
      </c>
      <c r="F140" s="29"/>
      <c r="G140" s="96">
        <f>G141</f>
        <v>0</v>
      </c>
      <c r="H140" s="96">
        <f>H141</f>
        <v>0</v>
      </c>
    </row>
    <row r="141" spans="1:8" ht="27.75" customHeight="1" hidden="1">
      <c r="A141" s="28" t="s">
        <v>231</v>
      </c>
      <c r="B141" s="37" t="s">
        <v>58</v>
      </c>
      <c r="C141" s="29" t="s">
        <v>363</v>
      </c>
      <c r="D141" s="29" t="s">
        <v>357</v>
      </c>
      <c r="E141" s="117" t="s">
        <v>134</v>
      </c>
      <c r="F141" s="29" t="s">
        <v>232</v>
      </c>
      <c r="G141" s="96">
        <f>G142</f>
        <v>0</v>
      </c>
      <c r="H141" s="96">
        <f>H142</f>
        <v>0</v>
      </c>
    </row>
    <row r="142" spans="1:8" ht="27.75" customHeight="1" hidden="1">
      <c r="A142" s="59" t="s">
        <v>233</v>
      </c>
      <c r="B142" s="37" t="s">
        <v>58</v>
      </c>
      <c r="C142" s="29" t="s">
        <v>363</v>
      </c>
      <c r="D142" s="29" t="s">
        <v>357</v>
      </c>
      <c r="E142" s="117" t="s">
        <v>134</v>
      </c>
      <c r="F142" s="29" t="s">
        <v>194</v>
      </c>
      <c r="G142" s="96"/>
      <c r="H142" s="96"/>
    </row>
    <row r="143" spans="1:8" ht="25.5" hidden="1">
      <c r="A143" s="28" t="s">
        <v>374</v>
      </c>
      <c r="B143" s="37" t="s">
        <v>58</v>
      </c>
      <c r="C143" s="29" t="s">
        <v>363</v>
      </c>
      <c r="D143" s="29" t="s">
        <v>357</v>
      </c>
      <c r="E143" s="117" t="s">
        <v>134</v>
      </c>
      <c r="F143" s="29" t="s">
        <v>375</v>
      </c>
      <c r="G143" s="96"/>
      <c r="H143" s="96"/>
    </row>
    <row r="144" spans="1:8" ht="26.25" customHeight="1" hidden="1">
      <c r="A144" s="28" t="s">
        <v>452</v>
      </c>
      <c r="B144" s="37" t="s">
        <v>58</v>
      </c>
      <c r="C144" s="29" t="s">
        <v>363</v>
      </c>
      <c r="D144" s="29" t="s">
        <v>357</v>
      </c>
      <c r="E144" s="117" t="s">
        <v>134</v>
      </c>
      <c r="F144" s="29" t="s">
        <v>376</v>
      </c>
      <c r="G144" s="96"/>
      <c r="H144" s="96"/>
    </row>
    <row r="145" spans="1:8" ht="26.25" customHeight="1">
      <c r="A145" s="64" t="s">
        <v>596</v>
      </c>
      <c r="B145" s="37"/>
      <c r="C145" s="29"/>
      <c r="D145" s="29"/>
      <c r="E145" s="74" t="s">
        <v>130</v>
      </c>
      <c r="F145" s="29"/>
      <c r="G145" s="191">
        <f>'расх 2023-2024'!G169</f>
        <v>6948.7699999999995</v>
      </c>
      <c r="H145" s="191">
        <f>'расх 2023-2024'!H169</f>
        <v>6021.8099999999995</v>
      </c>
    </row>
    <row r="146" spans="1:8" ht="26.25" customHeight="1">
      <c r="A146" s="28" t="s">
        <v>604</v>
      </c>
      <c r="B146" s="37"/>
      <c r="C146" s="29"/>
      <c r="D146" s="29"/>
      <c r="E146" s="71" t="s">
        <v>606</v>
      </c>
      <c r="F146" s="29" t="s">
        <v>395</v>
      </c>
      <c r="G146" s="96">
        <f>'расх 2023-2024'!G170</f>
        <v>5298.32</v>
      </c>
      <c r="H146" s="96">
        <f>'расх 2023-2024'!H170</f>
        <v>4367.21</v>
      </c>
    </row>
    <row r="147" spans="1:8" ht="26.25" customHeight="1">
      <c r="A147" s="28" t="s">
        <v>605</v>
      </c>
      <c r="B147" s="37"/>
      <c r="C147" s="29"/>
      <c r="D147" s="29"/>
      <c r="E147" s="71" t="s">
        <v>606</v>
      </c>
      <c r="F147" s="29" t="s">
        <v>186</v>
      </c>
      <c r="G147" s="96">
        <f>'расх 2023-2024'!G171</f>
        <v>1650.4499999999998</v>
      </c>
      <c r="H147" s="96">
        <f>'расх 2023-2024'!H171</f>
        <v>1654.6</v>
      </c>
    </row>
    <row r="148" spans="1:8" ht="26.25" customHeight="1">
      <c r="A148" s="26" t="s">
        <v>597</v>
      </c>
      <c r="B148" s="37"/>
      <c r="C148" s="29"/>
      <c r="D148" s="29"/>
      <c r="E148" s="71" t="s">
        <v>598</v>
      </c>
      <c r="F148" s="29" t="s">
        <v>232</v>
      </c>
      <c r="G148" s="96">
        <f>G149</f>
        <v>0</v>
      </c>
      <c r="H148" s="96">
        <f>H149</f>
        <v>0</v>
      </c>
    </row>
    <row r="149" spans="1:8" ht="26.25" customHeight="1">
      <c r="A149" s="28" t="s">
        <v>231</v>
      </c>
      <c r="B149" s="37"/>
      <c r="C149" s="29"/>
      <c r="D149" s="29"/>
      <c r="E149" s="71" t="s">
        <v>598</v>
      </c>
      <c r="F149" s="29" t="s">
        <v>194</v>
      </c>
      <c r="G149" s="96">
        <f>G150</f>
        <v>0</v>
      </c>
      <c r="H149" s="96">
        <f>H150</f>
        <v>0</v>
      </c>
    </row>
    <row r="150" spans="1:8" ht="26.25" customHeight="1">
      <c r="A150" s="26" t="s">
        <v>452</v>
      </c>
      <c r="B150" s="37"/>
      <c r="C150" s="29"/>
      <c r="D150" s="29"/>
      <c r="E150" s="71" t="s">
        <v>598</v>
      </c>
      <c r="F150" s="29" t="s">
        <v>376</v>
      </c>
      <c r="G150" s="96">
        <f>'расх 2023-2024'!G175</f>
        <v>0</v>
      </c>
      <c r="H150" s="96">
        <f>'расх 2023-2024'!H175</f>
        <v>0</v>
      </c>
    </row>
    <row r="151" spans="1:10" ht="26.25" customHeight="1">
      <c r="A151" s="66" t="s">
        <v>240</v>
      </c>
      <c r="B151" s="58" t="s">
        <v>155</v>
      </c>
      <c r="C151" s="69" t="s">
        <v>358</v>
      </c>
      <c r="D151" s="69" t="s">
        <v>360</v>
      </c>
      <c r="E151" s="74" t="s">
        <v>116</v>
      </c>
      <c r="F151" s="29"/>
      <c r="G151" s="96">
        <f>G152+G156+G161+G169</f>
        <v>972.1</v>
      </c>
      <c r="H151" s="96">
        <f>H152+H156+H161+H169</f>
        <v>999.1999999999999</v>
      </c>
      <c r="J151" s="127"/>
    </row>
    <row r="152" spans="1:8" ht="30.75" customHeight="1">
      <c r="A152" s="98" t="s">
        <v>203</v>
      </c>
      <c r="B152" s="37" t="s">
        <v>58</v>
      </c>
      <c r="C152" s="29" t="s">
        <v>357</v>
      </c>
      <c r="D152" s="29" t="s">
        <v>359</v>
      </c>
      <c r="E152" s="117" t="s">
        <v>115</v>
      </c>
      <c r="F152" s="29"/>
      <c r="G152" s="42">
        <f>G153</f>
        <v>3.9</v>
      </c>
      <c r="H152" s="42">
        <f>H153</f>
        <v>3.9</v>
      </c>
    </row>
    <row r="153" spans="1:8" ht="30.75" customHeight="1">
      <c r="A153" s="28" t="s">
        <v>231</v>
      </c>
      <c r="B153" s="37" t="s">
        <v>58</v>
      </c>
      <c r="C153" s="29" t="s">
        <v>357</v>
      </c>
      <c r="D153" s="29" t="s">
        <v>359</v>
      </c>
      <c r="E153" s="117" t="s">
        <v>115</v>
      </c>
      <c r="F153" s="29" t="s">
        <v>232</v>
      </c>
      <c r="G153" s="42">
        <f>G154</f>
        <v>3.9</v>
      </c>
      <c r="H153" s="42">
        <f>H154</f>
        <v>3.9</v>
      </c>
    </row>
    <row r="154" spans="1:8" ht="30.75" customHeight="1">
      <c r="A154" s="59" t="s">
        <v>233</v>
      </c>
      <c r="B154" s="37" t="s">
        <v>58</v>
      </c>
      <c r="C154" s="29" t="s">
        <v>357</v>
      </c>
      <c r="D154" s="29" t="s">
        <v>359</v>
      </c>
      <c r="E154" s="117" t="s">
        <v>115</v>
      </c>
      <c r="F154" s="29" t="s">
        <v>194</v>
      </c>
      <c r="G154" s="42">
        <f>'расх 2023-2024'!G55</f>
        <v>3.9</v>
      </c>
      <c r="H154" s="42">
        <f>'расх 2023-2024'!H55</f>
        <v>3.9</v>
      </c>
    </row>
    <row r="155" spans="1:8" ht="25.5" customHeight="1" hidden="1">
      <c r="A155" s="28" t="s">
        <v>452</v>
      </c>
      <c r="B155" s="37" t="s">
        <v>58</v>
      </c>
      <c r="C155" s="29" t="s">
        <v>357</v>
      </c>
      <c r="D155" s="29" t="s">
        <v>359</v>
      </c>
      <c r="E155" s="117" t="s">
        <v>115</v>
      </c>
      <c r="F155" s="29" t="s">
        <v>376</v>
      </c>
      <c r="G155" s="42"/>
      <c r="H155" s="42"/>
    </row>
    <row r="156" spans="1:8" ht="57" customHeight="1">
      <c r="A156" s="46" t="s">
        <v>210</v>
      </c>
      <c r="B156" s="37" t="s">
        <v>58</v>
      </c>
      <c r="C156" s="29" t="s">
        <v>359</v>
      </c>
      <c r="D156" s="29" t="s">
        <v>362</v>
      </c>
      <c r="E156" s="117" t="s">
        <v>122</v>
      </c>
      <c r="F156" s="29"/>
      <c r="G156" s="42">
        <f>G157</f>
        <v>43</v>
      </c>
      <c r="H156" s="42">
        <f>H157</f>
        <v>43</v>
      </c>
    </row>
    <row r="157" spans="1:8" ht="30.75" customHeight="1">
      <c r="A157" s="28" t="s">
        <v>231</v>
      </c>
      <c r="B157" s="37"/>
      <c r="C157" s="29"/>
      <c r="D157" s="29"/>
      <c r="E157" s="117" t="s">
        <v>122</v>
      </c>
      <c r="F157" s="29" t="s">
        <v>232</v>
      </c>
      <c r="G157" s="42">
        <f>G158</f>
        <v>43</v>
      </c>
      <c r="H157" s="42">
        <f>H158</f>
        <v>43</v>
      </c>
    </row>
    <row r="158" spans="1:8" ht="30.75" customHeight="1">
      <c r="A158" s="125" t="s">
        <v>233</v>
      </c>
      <c r="B158" s="37"/>
      <c r="C158" s="29"/>
      <c r="D158" s="29"/>
      <c r="E158" s="117" t="s">
        <v>122</v>
      </c>
      <c r="F158" s="29" t="s">
        <v>194</v>
      </c>
      <c r="G158" s="42">
        <f>'расх 2023-2024'!G106</f>
        <v>43</v>
      </c>
      <c r="H158" s="42">
        <f>'расх 2023-2024'!H106</f>
        <v>43</v>
      </c>
    </row>
    <row r="159" spans="1:8" ht="30.75" customHeight="1" hidden="1">
      <c r="A159" s="28" t="s">
        <v>452</v>
      </c>
      <c r="B159" s="37"/>
      <c r="C159" s="29"/>
      <c r="D159" s="29"/>
      <c r="E159" s="117" t="s">
        <v>115</v>
      </c>
      <c r="F159" s="29" t="s">
        <v>376</v>
      </c>
      <c r="G159" s="42">
        <f>'расх 22 г'!G136</f>
        <v>43</v>
      </c>
      <c r="H159" s="42">
        <f>'расх 22 г'!H136</f>
        <v>0</v>
      </c>
    </row>
    <row r="160" spans="1:8" ht="25.5" customHeight="1" hidden="1">
      <c r="A160" s="28" t="s">
        <v>452</v>
      </c>
      <c r="B160" s="37"/>
      <c r="C160" s="29"/>
      <c r="D160" s="29"/>
      <c r="E160" s="117" t="s">
        <v>115</v>
      </c>
      <c r="F160" s="29" t="s">
        <v>376</v>
      </c>
      <c r="G160" s="42"/>
      <c r="H160" s="42"/>
    </row>
    <row r="161" spans="1:8" ht="29.25" customHeight="1">
      <c r="A161" s="94" t="s">
        <v>204</v>
      </c>
      <c r="B161" s="37" t="s">
        <v>58</v>
      </c>
      <c r="C161" s="40" t="s">
        <v>357</v>
      </c>
      <c r="D161" s="40" t="s">
        <v>368</v>
      </c>
      <c r="E161" s="117" t="s">
        <v>602</v>
      </c>
      <c r="F161" s="40"/>
      <c r="G161" s="96">
        <f>G162+G166</f>
        <v>167.7</v>
      </c>
      <c r="H161" s="96">
        <f>H162+H166</f>
        <v>167.7</v>
      </c>
    </row>
    <row r="162" spans="1:8" ht="43.5" customHeight="1">
      <c r="A162" s="59" t="s">
        <v>227</v>
      </c>
      <c r="B162" s="37" t="s">
        <v>58</v>
      </c>
      <c r="C162" s="40" t="s">
        <v>357</v>
      </c>
      <c r="D162" s="40" t="s">
        <v>368</v>
      </c>
      <c r="E162" s="117" t="s">
        <v>602</v>
      </c>
      <c r="F162" s="40" t="s">
        <v>535</v>
      </c>
      <c r="G162" s="96">
        <f>G163</f>
        <v>131.7</v>
      </c>
      <c r="H162" s="96">
        <f>H163</f>
        <v>131.7</v>
      </c>
    </row>
    <row r="163" spans="1:8" ht="17.25" customHeight="1">
      <c r="A163" s="59" t="s">
        <v>193</v>
      </c>
      <c r="B163" s="37" t="s">
        <v>58</v>
      </c>
      <c r="C163" s="40" t="s">
        <v>357</v>
      </c>
      <c r="D163" s="40" t="s">
        <v>368</v>
      </c>
      <c r="E163" s="117" t="s">
        <v>602</v>
      </c>
      <c r="F163" s="40" t="s">
        <v>459</v>
      </c>
      <c r="G163" s="96">
        <f>'расх 2023-2024'!G61</f>
        <v>131.7</v>
      </c>
      <c r="H163" s="96">
        <f>'расх 2023-2024'!H61</f>
        <v>131.7</v>
      </c>
    </row>
    <row r="164" spans="1:8" ht="15.75" hidden="1">
      <c r="A164" s="59" t="s">
        <v>185</v>
      </c>
      <c r="B164" s="37" t="s">
        <v>58</v>
      </c>
      <c r="C164" s="40" t="s">
        <v>357</v>
      </c>
      <c r="D164" s="40" t="s">
        <v>368</v>
      </c>
      <c r="E164" s="117" t="s">
        <v>117</v>
      </c>
      <c r="F164" s="29" t="s">
        <v>372</v>
      </c>
      <c r="G164" s="42"/>
      <c r="H164" s="42"/>
    </row>
    <row r="165" spans="1:8" ht="38.25" hidden="1">
      <c r="A165" s="59" t="s">
        <v>187</v>
      </c>
      <c r="B165" s="37" t="s">
        <v>58</v>
      </c>
      <c r="C165" s="40" t="s">
        <v>357</v>
      </c>
      <c r="D165" s="40" t="s">
        <v>368</v>
      </c>
      <c r="E165" s="117" t="s">
        <v>117</v>
      </c>
      <c r="F165" s="29" t="s">
        <v>188</v>
      </c>
      <c r="G165" s="42"/>
      <c r="H165" s="42"/>
    </row>
    <row r="166" spans="1:8" ht="25.5">
      <c r="A166" s="28" t="s">
        <v>231</v>
      </c>
      <c r="B166" s="37" t="s">
        <v>58</v>
      </c>
      <c r="C166" s="40" t="s">
        <v>357</v>
      </c>
      <c r="D166" s="40" t="s">
        <v>368</v>
      </c>
      <c r="E166" s="117" t="s">
        <v>602</v>
      </c>
      <c r="F166" s="29" t="s">
        <v>232</v>
      </c>
      <c r="G166" s="42">
        <f>G167</f>
        <v>36</v>
      </c>
      <c r="H166" s="42">
        <f>H167</f>
        <v>36</v>
      </c>
    </row>
    <row r="167" spans="1:8" ht="25.5">
      <c r="A167" s="59" t="s">
        <v>195</v>
      </c>
      <c r="B167" s="37" t="s">
        <v>58</v>
      </c>
      <c r="C167" s="40" t="s">
        <v>357</v>
      </c>
      <c r="D167" s="40" t="s">
        <v>368</v>
      </c>
      <c r="E167" s="117" t="s">
        <v>602</v>
      </c>
      <c r="F167" s="29" t="s">
        <v>194</v>
      </c>
      <c r="G167" s="42">
        <f>'расх 2023-2024'!G65</f>
        <v>36</v>
      </c>
      <c r="H167" s="42">
        <f>'расх 2023-2024'!H65</f>
        <v>36</v>
      </c>
    </row>
    <row r="168" spans="1:8" ht="25.5" customHeight="1" hidden="1">
      <c r="A168" s="28"/>
      <c r="B168" s="37"/>
      <c r="C168" s="29"/>
      <c r="D168" s="29"/>
      <c r="E168" s="117"/>
      <c r="F168" s="29"/>
      <c r="G168" s="42"/>
      <c r="H168" s="42"/>
    </row>
    <row r="169" spans="1:8" ht="27.75" customHeight="1">
      <c r="A169" s="94" t="s">
        <v>384</v>
      </c>
      <c r="B169" s="37" t="s">
        <v>58</v>
      </c>
      <c r="C169" s="40" t="s">
        <v>358</v>
      </c>
      <c r="D169" s="40" t="s">
        <v>360</v>
      </c>
      <c r="E169" s="117" t="s">
        <v>120</v>
      </c>
      <c r="F169" s="40"/>
      <c r="G169" s="96">
        <f>G170+G175</f>
        <v>757.5</v>
      </c>
      <c r="H169" s="96">
        <f>H170+H175</f>
        <v>784.5999999999999</v>
      </c>
    </row>
    <row r="170" spans="1:8" ht="42" customHeight="1">
      <c r="A170" s="59" t="s">
        <v>227</v>
      </c>
      <c r="B170" s="37" t="s">
        <v>58</v>
      </c>
      <c r="C170" s="40" t="s">
        <v>358</v>
      </c>
      <c r="D170" s="40" t="s">
        <v>360</v>
      </c>
      <c r="E170" s="117" t="s">
        <v>120</v>
      </c>
      <c r="F170" s="40" t="s">
        <v>535</v>
      </c>
      <c r="G170" s="96">
        <f>G171</f>
        <v>720.7</v>
      </c>
      <c r="H170" s="96">
        <f>H171</f>
        <v>736.5999999999999</v>
      </c>
    </row>
    <row r="171" spans="1:8" ht="20.25" customHeight="1">
      <c r="A171" s="59" t="s">
        <v>193</v>
      </c>
      <c r="B171" s="37" t="s">
        <v>58</v>
      </c>
      <c r="C171" s="40" t="s">
        <v>358</v>
      </c>
      <c r="D171" s="40" t="s">
        <v>360</v>
      </c>
      <c r="E171" s="117" t="s">
        <v>120</v>
      </c>
      <c r="F171" s="40" t="s">
        <v>459</v>
      </c>
      <c r="G171" s="96">
        <f>'расх 2023-2024'!G83</f>
        <v>720.7</v>
      </c>
      <c r="H171" s="96">
        <f>'расх 2023-2024'!H83</f>
        <v>736.5999999999999</v>
      </c>
    </row>
    <row r="172" spans="1:8" ht="25.5" hidden="1">
      <c r="A172" s="59" t="s">
        <v>451</v>
      </c>
      <c r="B172" s="37" t="s">
        <v>58</v>
      </c>
      <c r="C172" s="40" t="s">
        <v>358</v>
      </c>
      <c r="D172" s="40" t="s">
        <v>360</v>
      </c>
      <c r="E172" s="117" t="s">
        <v>120</v>
      </c>
      <c r="F172" s="29" t="s">
        <v>372</v>
      </c>
      <c r="G172" s="42"/>
      <c r="H172" s="42"/>
    </row>
    <row r="173" spans="1:8" ht="15.75" hidden="1">
      <c r="A173" s="59" t="s">
        <v>196</v>
      </c>
      <c r="B173" s="37" t="s">
        <v>58</v>
      </c>
      <c r="C173" s="40" t="s">
        <v>358</v>
      </c>
      <c r="D173" s="40" t="s">
        <v>360</v>
      </c>
      <c r="E173" s="117" t="s">
        <v>120</v>
      </c>
      <c r="F173" s="29" t="s">
        <v>373</v>
      </c>
      <c r="G173" s="42"/>
      <c r="H173" s="42"/>
    </row>
    <row r="174" spans="1:8" ht="38.25" hidden="1">
      <c r="A174" s="59" t="s">
        <v>187</v>
      </c>
      <c r="B174" s="37" t="s">
        <v>58</v>
      </c>
      <c r="C174" s="40" t="s">
        <v>358</v>
      </c>
      <c r="D174" s="40" t="s">
        <v>360</v>
      </c>
      <c r="E174" s="117" t="s">
        <v>120</v>
      </c>
      <c r="F174" s="29" t="s">
        <v>188</v>
      </c>
      <c r="G174" s="42"/>
      <c r="H174" s="42"/>
    </row>
    <row r="175" spans="1:8" ht="28.5" customHeight="1">
      <c r="A175" s="28" t="s">
        <v>231</v>
      </c>
      <c r="B175" s="37" t="s">
        <v>58</v>
      </c>
      <c r="C175" s="40" t="s">
        <v>358</v>
      </c>
      <c r="D175" s="40" t="s">
        <v>360</v>
      </c>
      <c r="E175" s="117" t="s">
        <v>120</v>
      </c>
      <c r="F175" s="29" t="s">
        <v>232</v>
      </c>
      <c r="G175" s="42">
        <f>G176</f>
        <v>36.8</v>
      </c>
      <c r="H175" s="42">
        <f>H176</f>
        <v>48</v>
      </c>
    </row>
    <row r="176" spans="1:8" ht="25.5">
      <c r="A176" s="59" t="s">
        <v>233</v>
      </c>
      <c r="B176" s="37" t="s">
        <v>58</v>
      </c>
      <c r="C176" s="40" t="s">
        <v>358</v>
      </c>
      <c r="D176" s="40" t="s">
        <v>360</v>
      </c>
      <c r="E176" s="117" t="s">
        <v>120</v>
      </c>
      <c r="F176" s="29" t="s">
        <v>194</v>
      </c>
      <c r="G176" s="42">
        <f>'расх 2023-2024'!G88</f>
        <v>36.8</v>
      </c>
      <c r="H176" s="42">
        <f>'расх 2023-2024'!H88</f>
        <v>48</v>
      </c>
    </row>
    <row r="177" spans="1:8" ht="25.5" hidden="1">
      <c r="A177" s="28" t="s">
        <v>374</v>
      </c>
      <c r="B177" s="37" t="s">
        <v>58</v>
      </c>
      <c r="C177" s="40" t="s">
        <v>358</v>
      </c>
      <c r="D177" s="40" t="s">
        <v>360</v>
      </c>
      <c r="E177" s="117" t="s">
        <v>120</v>
      </c>
      <c r="F177" s="29" t="s">
        <v>375</v>
      </c>
      <c r="G177" s="96"/>
      <c r="H177" s="96"/>
    </row>
    <row r="178" spans="1:8" ht="29.25" customHeight="1" hidden="1">
      <c r="A178" s="28" t="s">
        <v>452</v>
      </c>
      <c r="B178" s="37" t="s">
        <v>58</v>
      </c>
      <c r="C178" s="40" t="s">
        <v>358</v>
      </c>
      <c r="D178" s="40" t="s">
        <v>360</v>
      </c>
      <c r="E178" s="117" t="s">
        <v>120</v>
      </c>
      <c r="F178" s="29" t="s">
        <v>376</v>
      </c>
      <c r="G178" s="42"/>
      <c r="H178" s="42"/>
    </row>
    <row r="179" spans="1:8" ht="29.25" customHeight="1" hidden="1">
      <c r="A179" s="94" t="s">
        <v>204</v>
      </c>
      <c r="B179" s="37" t="s">
        <v>58</v>
      </c>
      <c r="C179" s="40" t="s">
        <v>357</v>
      </c>
      <c r="D179" s="40" t="s">
        <v>368</v>
      </c>
      <c r="E179" s="117" t="s">
        <v>117</v>
      </c>
      <c r="F179" s="40"/>
      <c r="G179" s="96">
        <f>G180+G184</f>
        <v>0</v>
      </c>
      <c r="H179" s="96">
        <f>H180+H184</f>
        <v>0</v>
      </c>
    </row>
    <row r="180" spans="1:8" ht="43.5" customHeight="1" hidden="1">
      <c r="A180" s="59" t="s">
        <v>227</v>
      </c>
      <c r="B180" s="37" t="s">
        <v>58</v>
      </c>
      <c r="C180" s="40" t="s">
        <v>357</v>
      </c>
      <c r="D180" s="40" t="s">
        <v>368</v>
      </c>
      <c r="E180" s="117" t="s">
        <v>117</v>
      </c>
      <c r="F180" s="40" t="s">
        <v>535</v>
      </c>
      <c r="G180" s="96">
        <f>G181</f>
        <v>0</v>
      </c>
      <c r="H180" s="96">
        <f>H181</f>
        <v>0</v>
      </c>
    </row>
    <row r="181" spans="1:8" ht="17.25" customHeight="1" hidden="1">
      <c r="A181" s="59" t="s">
        <v>193</v>
      </c>
      <c r="B181" s="37" t="s">
        <v>58</v>
      </c>
      <c r="C181" s="40" t="s">
        <v>357</v>
      </c>
      <c r="D181" s="40" t="s">
        <v>368</v>
      </c>
      <c r="E181" s="117" t="s">
        <v>117</v>
      </c>
      <c r="F181" s="40" t="s">
        <v>459</v>
      </c>
      <c r="G181" s="96"/>
      <c r="H181" s="96"/>
    </row>
    <row r="182" spans="1:8" ht="15.75" hidden="1">
      <c r="A182" s="59" t="s">
        <v>185</v>
      </c>
      <c r="B182" s="37" t="s">
        <v>58</v>
      </c>
      <c r="C182" s="40" t="s">
        <v>357</v>
      </c>
      <c r="D182" s="40" t="s">
        <v>368</v>
      </c>
      <c r="E182" s="117" t="s">
        <v>117</v>
      </c>
      <c r="F182" s="29" t="s">
        <v>372</v>
      </c>
      <c r="G182" s="42"/>
      <c r="H182" s="42"/>
    </row>
    <row r="183" spans="1:8" ht="38.25" hidden="1">
      <c r="A183" s="59" t="s">
        <v>187</v>
      </c>
      <c r="B183" s="37" t="s">
        <v>58</v>
      </c>
      <c r="C183" s="40" t="s">
        <v>357</v>
      </c>
      <c r="D183" s="40" t="s">
        <v>368</v>
      </c>
      <c r="E183" s="117" t="s">
        <v>117</v>
      </c>
      <c r="F183" s="29" t="s">
        <v>188</v>
      </c>
      <c r="G183" s="42"/>
      <c r="H183" s="42"/>
    </row>
    <row r="184" spans="1:8" ht="25.5" hidden="1">
      <c r="A184" s="28" t="s">
        <v>231</v>
      </c>
      <c r="B184" s="37" t="s">
        <v>58</v>
      </c>
      <c r="C184" s="40" t="s">
        <v>357</v>
      </c>
      <c r="D184" s="40" t="s">
        <v>368</v>
      </c>
      <c r="E184" s="117" t="s">
        <v>117</v>
      </c>
      <c r="F184" s="29" t="s">
        <v>232</v>
      </c>
      <c r="G184" s="42">
        <f>G185</f>
        <v>0</v>
      </c>
      <c r="H184" s="42">
        <f>H185</f>
        <v>0</v>
      </c>
    </row>
    <row r="185" spans="1:8" ht="25.5" hidden="1">
      <c r="A185" s="59" t="s">
        <v>195</v>
      </c>
      <c r="B185" s="37" t="s">
        <v>58</v>
      </c>
      <c r="C185" s="40" t="s">
        <v>357</v>
      </c>
      <c r="D185" s="40" t="s">
        <v>368</v>
      </c>
      <c r="E185" s="117" t="s">
        <v>117</v>
      </c>
      <c r="F185" s="29" t="s">
        <v>194</v>
      </c>
      <c r="G185" s="42"/>
      <c r="H185" s="42"/>
    </row>
    <row r="186" spans="1:8" ht="25.5" hidden="1">
      <c r="A186" s="28" t="s">
        <v>374</v>
      </c>
      <c r="B186" s="37" t="s">
        <v>58</v>
      </c>
      <c r="C186" s="40" t="s">
        <v>357</v>
      </c>
      <c r="D186" s="40" t="s">
        <v>368</v>
      </c>
      <c r="E186" s="117" t="s">
        <v>117</v>
      </c>
      <c r="F186" s="29" t="s">
        <v>375</v>
      </c>
      <c r="G186" s="96"/>
      <c r="H186" s="96"/>
    </row>
    <row r="187" spans="1:8" ht="28.5" customHeight="1" hidden="1">
      <c r="A187" s="28" t="s">
        <v>452</v>
      </c>
      <c r="B187" s="37" t="s">
        <v>58</v>
      </c>
      <c r="C187" s="40" t="s">
        <v>357</v>
      </c>
      <c r="D187" s="40" t="s">
        <v>368</v>
      </c>
      <c r="E187" s="117" t="s">
        <v>117</v>
      </c>
      <c r="F187" s="29" t="s">
        <v>376</v>
      </c>
      <c r="G187" s="42"/>
      <c r="H187" s="42"/>
    </row>
    <row r="188" spans="1:12" s="68" customFormat="1" ht="29.25" customHeight="1">
      <c r="A188" s="75" t="s">
        <v>206</v>
      </c>
      <c r="B188" s="36" t="s">
        <v>58</v>
      </c>
      <c r="C188" s="34" t="s">
        <v>402</v>
      </c>
      <c r="D188" s="34" t="s">
        <v>357</v>
      </c>
      <c r="E188" s="119" t="s">
        <v>118</v>
      </c>
      <c r="F188" s="34"/>
      <c r="G188" s="136">
        <f>G189+G193+G197+G201+G207+G216+G222+G229+G233+G241+G245+G249+G257+G253+G261</f>
        <v>979.5</v>
      </c>
      <c r="H188" s="136">
        <f>H189+H193+H197+H201+H207+H216+H222+H229+H233+H241+H245+H249+H257+H253+H261</f>
        <v>1079.5</v>
      </c>
      <c r="K188" s="145"/>
      <c r="L188" s="145"/>
    </row>
    <row r="189" spans="1:8" ht="15.75" customHeight="1">
      <c r="A189" s="98" t="s">
        <v>404</v>
      </c>
      <c r="B189" s="37" t="s">
        <v>58</v>
      </c>
      <c r="C189" s="29" t="s">
        <v>402</v>
      </c>
      <c r="D189" s="29" t="s">
        <v>357</v>
      </c>
      <c r="E189" s="117" t="s">
        <v>136</v>
      </c>
      <c r="F189" s="29"/>
      <c r="G189" s="96">
        <f>G190</f>
        <v>129.6</v>
      </c>
      <c r="H189" s="96">
        <f>H190</f>
        <v>129.6</v>
      </c>
    </row>
    <row r="190" spans="1:8" ht="15.75" customHeight="1">
      <c r="A190" s="98" t="s">
        <v>274</v>
      </c>
      <c r="B190" s="37" t="s">
        <v>58</v>
      </c>
      <c r="C190" s="29" t="s">
        <v>402</v>
      </c>
      <c r="D190" s="29" t="s">
        <v>357</v>
      </c>
      <c r="E190" s="117" t="s">
        <v>136</v>
      </c>
      <c r="F190" s="29" t="s">
        <v>275</v>
      </c>
      <c r="G190" s="96">
        <f>G191</f>
        <v>129.6</v>
      </c>
      <c r="H190" s="96">
        <f>H191</f>
        <v>129.6</v>
      </c>
    </row>
    <row r="191" spans="1:8" ht="15.75" customHeight="1">
      <c r="A191" s="76" t="s">
        <v>341</v>
      </c>
      <c r="B191" s="37"/>
      <c r="C191" s="29"/>
      <c r="D191" s="29"/>
      <c r="E191" s="117" t="s">
        <v>136</v>
      </c>
      <c r="F191" s="29" t="s">
        <v>534</v>
      </c>
      <c r="G191" s="96">
        <f>'расх 2023-2024'!G246</f>
        <v>129.6</v>
      </c>
      <c r="H191" s="96">
        <f>'расх 2023-2024'!H246</f>
        <v>129.6</v>
      </c>
    </row>
    <row r="192" spans="1:8" ht="13.5" customHeight="1" hidden="1">
      <c r="A192" s="28" t="s">
        <v>454</v>
      </c>
      <c r="B192" s="37" t="s">
        <v>58</v>
      </c>
      <c r="C192" s="29" t="s">
        <v>402</v>
      </c>
      <c r="D192" s="29" t="s">
        <v>357</v>
      </c>
      <c r="E192" s="117" t="s">
        <v>136</v>
      </c>
      <c r="F192" s="29" t="s">
        <v>405</v>
      </c>
      <c r="G192" s="146"/>
      <c r="H192" s="146"/>
    </row>
    <row r="193" spans="1:8" ht="15" customHeight="1">
      <c r="A193" s="28" t="s">
        <v>287</v>
      </c>
      <c r="B193" s="37" t="s">
        <v>58</v>
      </c>
      <c r="C193" s="29" t="s">
        <v>397</v>
      </c>
      <c r="D193" s="29" t="s">
        <v>357</v>
      </c>
      <c r="E193" s="117" t="s">
        <v>129</v>
      </c>
      <c r="F193" s="40"/>
      <c r="G193" s="96">
        <f>G194</f>
        <v>0</v>
      </c>
      <c r="H193" s="96">
        <f>H194</f>
        <v>0</v>
      </c>
    </row>
    <row r="194" spans="1:8" ht="28.5" customHeight="1">
      <c r="A194" s="28" t="s">
        <v>231</v>
      </c>
      <c r="B194" s="37" t="s">
        <v>58</v>
      </c>
      <c r="C194" s="29" t="s">
        <v>363</v>
      </c>
      <c r="D194" s="29" t="s">
        <v>357</v>
      </c>
      <c r="E194" s="117" t="s">
        <v>129</v>
      </c>
      <c r="F194" s="40" t="s">
        <v>232</v>
      </c>
      <c r="G194" s="96">
        <f>G195</f>
        <v>0</v>
      </c>
      <c r="H194" s="96">
        <f>H195</f>
        <v>0</v>
      </c>
    </row>
    <row r="195" spans="1:8" ht="27.75" customHeight="1">
      <c r="A195" s="59" t="s">
        <v>233</v>
      </c>
      <c r="B195" s="37" t="s">
        <v>58</v>
      </c>
      <c r="C195" s="29" t="s">
        <v>363</v>
      </c>
      <c r="D195" s="29" t="s">
        <v>357</v>
      </c>
      <c r="E195" s="117" t="s">
        <v>129</v>
      </c>
      <c r="F195" s="40" t="s">
        <v>194</v>
      </c>
      <c r="G195" s="96">
        <f>'расх 2023-2024'!G239</f>
        <v>0</v>
      </c>
      <c r="H195" s="96">
        <f>'расх 2023-2024'!H239</f>
        <v>0</v>
      </c>
    </row>
    <row r="196" spans="1:8" ht="26.25" customHeight="1" hidden="1">
      <c r="A196" s="28" t="s">
        <v>452</v>
      </c>
      <c r="B196" s="37" t="s">
        <v>58</v>
      </c>
      <c r="C196" s="29" t="s">
        <v>363</v>
      </c>
      <c r="D196" s="29" t="s">
        <v>357</v>
      </c>
      <c r="E196" s="117" t="s">
        <v>129</v>
      </c>
      <c r="F196" s="29" t="s">
        <v>376</v>
      </c>
      <c r="G196" s="96"/>
      <c r="H196" s="96"/>
    </row>
    <row r="197" spans="1:8" ht="28.5" customHeight="1">
      <c r="A197" s="28" t="s">
        <v>208</v>
      </c>
      <c r="B197" s="37" t="s">
        <v>58</v>
      </c>
      <c r="C197" s="29" t="s">
        <v>360</v>
      </c>
      <c r="D197" s="29" t="s">
        <v>361</v>
      </c>
      <c r="E197" s="117" t="s">
        <v>121</v>
      </c>
      <c r="F197" s="29"/>
      <c r="G197" s="96">
        <f>G198</f>
        <v>0</v>
      </c>
      <c r="H197" s="96">
        <f>H198</f>
        <v>0</v>
      </c>
    </row>
    <row r="198" spans="1:8" ht="28.5" customHeight="1">
      <c r="A198" s="28" t="s">
        <v>231</v>
      </c>
      <c r="B198" s="37" t="s">
        <v>58</v>
      </c>
      <c r="C198" s="29" t="s">
        <v>360</v>
      </c>
      <c r="D198" s="29" t="s">
        <v>361</v>
      </c>
      <c r="E198" s="117" t="s">
        <v>121</v>
      </c>
      <c r="F198" s="29" t="s">
        <v>232</v>
      </c>
      <c r="G198" s="96">
        <f>G199</f>
        <v>0</v>
      </c>
      <c r="H198" s="96">
        <f>H199</f>
        <v>0</v>
      </c>
    </row>
    <row r="199" spans="1:8" ht="28.5" customHeight="1">
      <c r="A199" s="59" t="s">
        <v>233</v>
      </c>
      <c r="B199" s="37" t="s">
        <v>58</v>
      </c>
      <c r="C199" s="29" t="s">
        <v>360</v>
      </c>
      <c r="D199" s="29" t="s">
        <v>361</v>
      </c>
      <c r="E199" s="117" t="s">
        <v>121</v>
      </c>
      <c r="F199" s="29" t="s">
        <v>194</v>
      </c>
      <c r="G199" s="96">
        <f>'расх 2023-2024'!G97</f>
        <v>0</v>
      </c>
      <c r="H199" s="96">
        <f>'расх 2023-2024'!H97</f>
        <v>0</v>
      </c>
    </row>
    <row r="200" spans="1:8" ht="27" customHeight="1" hidden="1">
      <c r="A200" s="28" t="s">
        <v>452</v>
      </c>
      <c r="B200" s="37" t="s">
        <v>58</v>
      </c>
      <c r="C200" s="29" t="s">
        <v>360</v>
      </c>
      <c r="D200" s="29" t="s">
        <v>361</v>
      </c>
      <c r="E200" s="117" t="s">
        <v>121</v>
      </c>
      <c r="F200" s="29" t="s">
        <v>376</v>
      </c>
      <c r="G200" s="96"/>
      <c r="H200" s="96"/>
    </row>
    <row r="201" spans="1:8" ht="39.75" customHeight="1">
      <c r="A201" s="147" t="s">
        <v>276</v>
      </c>
      <c r="B201" s="37" t="s">
        <v>58</v>
      </c>
      <c r="C201" s="29" t="s">
        <v>400</v>
      </c>
      <c r="D201" s="29" t="s">
        <v>358</v>
      </c>
      <c r="E201" s="117" t="s">
        <v>277</v>
      </c>
      <c r="F201" s="29"/>
      <c r="G201" s="96">
        <f>G202</f>
        <v>220.60000000000002</v>
      </c>
      <c r="H201" s="96">
        <f>H202</f>
        <v>220.60000000000002</v>
      </c>
    </row>
    <row r="202" spans="1:8" ht="29.25" customHeight="1">
      <c r="A202" s="28" t="s">
        <v>231</v>
      </c>
      <c r="B202" s="37" t="s">
        <v>58</v>
      </c>
      <c r="C202" s="29" t="s">
        <v>400</v>
      </c>
      <c r="D202" s="29" t="s">
        <v>358</v>
      </c>
      <c r="E202" s="117" t="s">
        <v>277</v>
      </c>
      <c r="F202" s="29" t="s">
        <v>232</v>
      </c>
      <c r="G202" s="96">
        <f>G203</f>
        <v>220.60000000000002</v>
      </c>
      <c r="H202" s="96">
        <f>H203</f>
        <v>220.60000000000002</v>
      </c>
    </row>
    <row r="203" spans="1:8" ht="29.25" customHeight="1">
      <c r="A203" s="59" t="s">
        <v>233</v>
      </c>
      <c r="B203" s="37" t="s">
        <v>58</v>
      </c>
      <c r="C203" s="29" t="s">
        <v>400</v>
      </c>
      <c r="D203" s="29" t="s">
        <v>358</v>
      </c>
      <c r="E203" s="117" t="s">
        <v>277</v>
      </c>
      <c r="F203" s="29" t="s">
        <v>194</v>
      </c>
      <c r="G203" s="96">
        <f>'расх 2023-2024'!G253</f>
        <v>220.60000000000002</v>
      </c>
      <c r="H203" s="96">
        <f>'расх 2023-2024'!H253</f>
        <v>220.60000000000002</v>
      </c>
    </row>
    <row r="204" spans="1:8" ht="29.25" customHeight="1" hidden="1">
      <c r="A204" s="28" t="s">
        <v>452</v>
      </c>
      <c r="B204" s="37" t="s">
        <v>58</v>
      </c>
      <c r="C204" s="29" t="s">
        <v>400</v>
      </c>
      <c r="D204" s="29" t="s">
        <v>358</v>
      </c>
      <c r="E204" s="117" t="s">
        <v>277</v>
      </c>
      <c r="F204" s="29" t="s">
        <v>376</v>
      </c>
      <c r="G204" s="96"/>
      <c r="H204" s="96"/>
    </row>
    <row r="205" spans="1:8" ht="30.75" customHeight="1" hidden="1">
      <c r="A205" s="28"/>
      <c r="B205" s="37" t="s">
        <v>58</v>
      </c>
      <c r="C205" s="29"/>
      <c r="D205" s="29"/>
      <c r="E205" s="117" t="s">
        <v>246</v>
      </c>
      <c r="F205" s="29"/>
      <c r="G205" s="49">
        <f>G206</f>
        <v>0</v>
      </c>
      <c r="H205" s="49">
        <f>H206</f>
        <v>0</v>
      </c>
    </row>
    <row r="206" spans="1:8" ht="30.75" customHeight="1" hidden="1">
      <c r="A206" s="28"/>
      <c r="B206" s="37" t="s">
        <v>58</v>
      </c>
      <c r="C206" s="29"/>
      <c r="D206" s="29"/>
      <c r="E206" s="117" t="s">
        <v>246</v>
      </c>
      <c r="F206" s="29" t="s">
        <v>376</v>
      </c>
      <c r="G206" s="49">
        <v>0</v>
      </c>
      <c r="H206" s="49">
        <v>0</v>
      </c>
    </row>
    <row r="207" spans="1:8" ht="15" customHeight="1">
      <c r="A207" s="28" t="s">
        <v>369</v>
      </c>
      <c r="B207" s="37" t="s">
        <v>58</v>
      </c>
      <c r="C207" s="29" t="s">
        <v>362</v>
      </c>
      <c r="D207" s="29" t="s">
        <v>358</v>
      </c>
      <c r="E207" s="117" t="s">
        <v>325</v>
      </c>
      <c r="F207" s="29"/>
      <c r="G207" s="42">
        <f>G208</f>
        <v>0</v>
      </c>
      <c r="H207" s="42">
        <f>H208</f>
        <v>0</v>
      </c>
    </row>
    <row r="208" spans="1:8" ht="28.5" customHeight="1" hidden="1">
      <c r="A208" s="28" t="s">
        <v>231</v>
      </c>
      <c r="B208" s="37" t="s">
        <v>58</v>
      </c>
      <c r="C208" s="29" t="s">
        <v>362</v>
      </c>
      <c r="D208" s="29" t="s">
        <v>358</v>
      </c>
      <c r="E208" s="117" t="s">
        <v>325</v>
      </c>
      <c r="F208" s="29" t="s">
        <v>232</v>
      </c>
      <c r="G208" s="42">
        <f>G209</f>
        <v>0</v>
      </c>
      <c r="H208" s="42">
        <f>H209</f>
        <v>0</v>
      </c>
    </row>
    <row r="209" spans="1:8" ht="30" customHeight="1" hidden="1">
      <c r="A209" s="59" t="s">
        <v>233</v>
      </c>
      <c r="B209" s="37" t="s">
        <v>58</v>
      </c>
      <c r="C209" s="29" t="s">
        <v>362</v>
      </c>
      <c r="D209" s="29" t="s">
        <v>358</v>
      </c>
      <c r="E209" s="117" t="s">
        <v>325</v>
      </c>
      <c r="F209" s="29" t="s">
        <v>194</v>
      </c>
      <c r="G209" s="42">
        <f>'расх 2023-2024'!G157</f>
        <v>0</v>
      </c>
      <c r="H209" s="42">
        <f>'расх 2023-2024'!H157</f>
        <v>0</v>
      </c>
    </row>
    <row r="210" spans="1:8" ht="29.25" customHeight="1" hidden="1">
      <c r="A210" s="28" t="s">
        <v>452</v>
      </c>
      <c r="B210" s="37" t="s">
        <v>58</v>
      </c>
      <c r="C210" s="29" t="s">
        <v>362</v>
      </c>
      <c r="D210" s="29" t="s">
        <v>358</v>
      </c>
      <c r="E210" s="117" t="s">
        <v>325</v>
      </c>
      <c r="F210" s="29" t="s">
        <v>376</v>
      </c>
      <c r="G210" s="42"/>
      <c r="H210" s="42"/>
    </row>
    <row r="211" spans="1:8" ht="51.75" customHeight="1" hidden="1">
      <c r="A211" s="87" t="s">
        <v>261</v>
      </c>
      <c r="B211" s="37" t="s">
        <v>58</v>
      </c>
      <c r="C211" s="29" t="s">
        <v>362</v>
      </c>
      <c r="D211" s="29" t="s">
        <v>358</v>
      </c>
      <c r="E211" s="117" t="s">
        <v>291</v>
      </c>
      <c r="F211" s="29"/>
      <c r="G211" s="42">
        <f aca="true" t="shared" si="7" ref="G211:H213">G212</f>
        <v>0</v>
      </c>
      <c r="H211" s="42">
        <f t="shared" si="7"/>
        <v>0</v>
      </c>
    </row>
    <row r="212" spans="1:8" ht="16.5" customHeight="1" hidden="1">
      <c r="A212" s="28" t="s">
        <v>262</v>
      </c>
      <c r="B212" s="37" t="s">
        <v>58</v>
      </c>
      <c r="C212" s="29" t="s">
        <v>362</v>
      </c>
      <c r="D212" s="29" t="s">
        <v>358</v>
      </c>
      <c r="E212" s="117" t="s">
        <v>439</v>
      </c>
      <c r="F212" s="29"/>
      <c r="G212" s="42">
        <f t="shared" si="7"/>
        <v>0</v>
      </c>
      <c r="H212" s="42">
        <f t="shared" si="7"/>
        <v>0</v>
      </c>
    </row>
    <row r="213" spans="1:8" ht="16.5" customHeight="1" hidden="1">
      <c r="A213" s="28" t="s">
        <v>263</v>
      </c>
      <c r="B213" s="37" t="s">
        <v>58</v>
      </c>
      <c r="C213" s="29" t="s">
        <v>362</v>
      </c>
      <c r="D213" s="29" t="s">
        <v>358</v>
      </c>
      <c r="E213" s="117" t="s">
        <v>440</v>
      </c>
      <c r="F213" s="29"/>
      <c r="G213" s="42">
        <f t="shared" si="7"/>
        <v>0</v>
      </c>
      <c r="H213" s="42">
        <f t="shared" si="7"/>
        <v>0</v>
      </c>
    </row>
    <row r="214" spans="1:8" ht="27.75" customHeight="1" hidden="1">
      <c r="A214" s="28" t="s">
        <v>452</v>
      </c>
      <c r="B214" s="37" t="s">
        <v>58</v>
      </c>
      <c r="C214" s="29" t="s">
        <v>362</v>
      </c>
      <c r="D214" s="29" t="s">
        <v>358</v>
      </c>
      <c r="E214" s="117" t="s">
        <v>440</v>
      </c>
      <c r="F214" s="29" t="s">
        <v>376</v>
      </c>
      <c r="G214" s="42"/>
      <c r="H214" s="42"/>
    </row>
    <row r="215" spans="1:8" ht="29.25" customHeight="1" hidden="1">
      <c r="A215" s="28" t="s">
        <v>206</v>
      </c>
      <c r="B215" s="37" t="s">
        <v>58</v>
      </c>
      <c r="C215" s="29" t="s">
        <v>362</v>
      </c>
      <c r="D215" s="29" t="s">
        <v>358</v>
      </c>
      <c r="E215" s="117" t="s">
        <v>205</v>
      </c>
      <c r="F215" s="29"/>
      <c r="G215" s="42">
        <f>G218</f>
        <v>0</v>
      </c>
      <c r="H215" s="42">
        <f>H218</f>
        <v>0</v>
      </c>
    </row>
    <row r="216" spans="1:8" ht="30.75" customHeight="1" hidden="1">
      <c r="A216" s="28" t="s">
        <v>151</v>
      </c>
      <c r="B216" s="37" t="s">
        <v>58</v>
      </c>
      <c r="C216" s="29" t="s">
        <v>410</v>
      </c>
      <c r="D216" s="29" t="s">
        <v>360</v>
      </c>
      <c r="E216" s="117" t="s">
        <v>137</v>
      </c>
      <c r="F216" s="29"/>
      <c r="G216" s="96">
        <f>G218</f>
        <v>0</v>
      </c>
      <c r="H216" s="96">
        <f>H218</f>
        <v>0</v>
      </c>
    </row>
    <row r="217" spans="1:8" ht="16.5" customHeight="1" hidden="1">
      <c r="A217" s="28" t="s">
        <v>342</v>
      </c>
      <c r="B217" s="37" t="s">
        <v>155</v>
      </c>
      <c r="C217" s="24" t="s">
        <v>410</v>
      </c>
      <c r="D217" s="24" t="s">
        <v>360</v>
      </c>
      <c r="E217" s="140" t="s">
        <v>137</v>
      </c>
      <c r="F217" s="29" t="s">
        <v>343</v>
      </c>
      <c r="G217" s="96">
        <f>G218</f>
        <v>0</v>
      </c>
      <c r="H217" s="96">
        <f>H218</f>
        <v>0</v>
      </c>
    </row>
    <row r="218" spans="1:8" ht="16.5" customHeight="1" hidden="1">
      <c r="A218" s="28" t="s">
        <v>532</v>
      </c>
      <c r="B218" s="37" t="s">
        <v>58</v>
      </c>
      <c r="C218" s="29" t="s">
        <v>410</v>
      </c>
      <c r="D218" s="29" t="s">
        <v>360</v>
      </c>
      <c r="E218" s="117" t="s">
        <v>137</v>
      </c>
      <c r="F218" s="29" t="s">
        <v>370</v>
      </c>
      <c r="G218" s="96"/>
      <c r="H218" s="96">
        <f>'расх 22 г'!H341</f>
        <v>0</v>
      </c>
    </row>
    <row r="219" spans="1:8" ht="27.75" customHeight="1" hidden="1">
      <c r="A219" s="28" t="s">
        <v>33</v>
      </c>
      <c r="B219" s="37" t="s">
        <v>58</v>
      </c>
      <c r="C219" s="29" t="s">
        <v>410</v>
      </c>
      <c r="D219" s="29" t="s">
        <v>360</v>
      </c>
      <c r="E219" s="117" t="s">
        <v>138</v>
      </c>
      <c r="F219" s="29"/>
      <c r="G219" s="96">
        <f>G221</f>
        <v>0</v>
      </c>
      <c r="H219" s="96">
        <f>H221</f>
        <v>0</v>
      </c>
    </row>
    <row r="220" spans="1:8" ht="18" customHeight="1" hidden="1">
      <c r="A220" s="28" t="s">
        <v>342</v>
      </c>
      <c r="B220" s="37"/>
      <c r="C220" s="29"/>
      <c r="D220" s="29"/>
      <c r="E220" s="117" t="s">
        <v>138</v>
      </c>
      <c r="F220" s="29" t="s">
        <v>343</v>
      </c>
      <c r="G220" s="96">
        <f>G221</f>
        <v>0</v>
      </c>
      <c r="H220" s="96">
        <f>H221</f>
        <v>0</v>
      </c>
    </row>
    <row r="221" spans="1:8" ht="17.25" customHeight="1" hidden="1">
      <c r="A221" s="28" t="s">
        <v>532</v>
      </c>
      <c r="B221" s="37" t="s">
        <v>58</v>
      </c>
      <c r="C221" s="29" t="s">
        <v>410</v>
      </c>
      <c r="D221" s="29" t="s">
        <v>360</v>
      </c>
      <c r="E221" s="117" t="s">
        <v>138</v>
      </c>
      <c r="F221" s="29" t="s">
        <v>370</v>
      </c>
      <c r="G221" s="96">
        <f>'расх 22 г'!G349</f>
        <v>0</v>
      </c>
      <c r="H221" s="96">
        <f>'расх 22 г'!H344</f>
        <v>0</v>
      </c>
    </row>
    <row r="222" spans="1:8" ht="28.5" customHeight="1" hidden="1">
      <c r="A222" s="28" t="s">
        <v>152</v>
      </c>
      <c r="B222" s="37" t="s">
        <v>58</v>
      </c>
      <c r="C222" s="29" t="s">
        <v>410</v>
      </c>
      <c r="D222" s="29" t="s">
        <v>360</v>
      </c>
      <c r="E222" s="117" t="s">
        <v>139</v>
      </c>
      <c r="F222" s="29"/>
      <c r="G222" s="96">
        <f>G224</f>
        <v>0</v>
      </c>
      <c r="H222" s="96">
        <f>H224</f>
        <v>0</v>
      </c>
    </row>
    <row r="223" spans="1:8" ht="16.5" customHeight="1" hidden="1">
      <c r="A223" s="28" t="s">
        <v>342</v>
      </c>
      <c r="B223" s="37"/>
      <c r="C223" s="29"/>
      <c r="D223" s="29"/>
      <c r="E223" s="117" t="s">
        <v>139</v>
      </c>
      <c r="F223" s="29" t="s">
        <v>343</v>
      </c>
      <c r="G223" s="96">
        <f>G224</f>
        <v>0</v>
      </c>
      <c r="H223" s="96">
        <f>H224</f>
        <v>0</v>
      </c>
    </row>
    <row r="224" spans="1:8" ht="17.25" customHeight="1" hidden="1">
      <c r="A224" s="28" t="s">
        <v>532</v>
      </c>
      <c r="B224" s="37" t="s">
        <v>58</v>
      </c>
      <c r="C224" s="29" t="s">
        <v>410</v>
      </c>
      <c r="D224" s="29" t="s">
        <v>360</v>
      </c>
      <c r="E224" s="117" t="s">
        <v>139</v>
      </c>
      <c r="F224" s="29" t="s">
        <v>370</v>
      </c>
      <c r="G224" s="96"/>
      <c r="H224" s="96">
        <f>'расх 22 г'!H347</f>
        <v>0</v>
      </c>
    </row>
    <row r="225" spans="1:8" ht="40.5" customHeight="1" hidden="1">
      <c r="A225" s="28" t="s">
        <v>64</v>
      </c>
      <c r="B225" s="37" t="s">
        <v>58</v>
      </c>
      <c r="C225" s="29" t="s">
        <v>362</v>
      </c>
      <c r="D225" s="29" t="s">
        <v>360</v>
      </c>
      <c r="E225" s="117" t="s">
        <v>65</v>
      </c>
      <c r="F225" s="29"/>
      <c r="G225" s="42">
        <f aca="true" t="shared" si="8" ref="G225:H227">G226</f>
        <v>0</v>
      </c>
      <c r="H225" s="42">
        <f t="shared" si="8"/>
        <v>0</v>
      </c>
    </row>
    <row r="226" spans="1:8" ht="29.25" customHeight="1" hidden="1">
      <c r="A226" s="28" t="s">
        <v>66</v>
      </c>
      <c r="B226" s="37" t="s">
        <v>58</v>
      </c>
      <c r="C226" s="29" t="s">
        <v>362</v>
      </c>
      <c r="D226" s="29" t="s">
        <v>360</v>
      </c>
      <c r="E226" s="117" t="s">
        <v>67</v>
      </c>
      <c r="F226" s="29"/>
      <c r="G226" s="42">
        <f t="shared" si="8"/>
        <v>0</v>
      </c>
      <c r="H226" s="42">
        <f t="shared" si="8"/>
        <v>0</v>
      </c>
    </row>
    <row r="227" spans="1:8" ht="21.75" customHeight="1" hidden="1">
      <c r="A227" s="28" t="s">
        <v>68</v>
      </c>
      <c r="B227" s="37" t="s">
        <v>58</v>
      </c>
      <c r="C227" s="29" t="s">
        <v>362</v>
      </c>
      <c r="D227" s="29" t="s">
        <v>360</v>
      </c>
      <c r="E227" s="117" t="s">
        <v>69</v>
      </c>
      <c r="F227" s="29"/>
      <c r="G227" s="42">
        <f t="shared" si="8"/>
        <v>0</v>
      </c>
      <c r="H227" s="42">
        <f t="shared" si="8"/>
        <v>0</v>
      </c>
    </row>
    <row r="228" spans="1:8" ht="25.5" customHeight="1" hidden="1">
      <c r="A228" s="28" t="s">
        <v>452</v>
      </c>
      <c r="B228" s="37" t="s">
        <v>58</v>
      </c>
      <c r="C228" s="29" t="s">
        <v>362</v>
      </c>
      <c r="D228" s="29" t="s">
        <v>360</v>
      </c>
      <c r="E228" s="117" t="s">
        <v>69</v>
      </c>
      <c r="F228" s="40" t="s">
        <v>376</v>
      </c>
      <c r="G228" s="42">
        <v>0</v>
      </c>
      <c r="H228" s="42">
        <v>0</v>
      </c>
    </row>
    <row r="229" spans="1:8" ht="14.25" customHeight="1">
      <c r="A229" s="17" t="s">
        <v>283</v>
      </c>
      <c r="B229" s="37" t="s">
        <v>58</v>
      </c>
      <c r="C229" s="29" t="s">
        <v>362</v>
      </c>
      <c r="D229" s="29" t="s">
        <v>360</v>
      </c>
      <c r="E229" s="117" t="s">
        <v>124</v>
      </c>
      <c r="F229" s="40"/>
      <c r="G229" s="96">
        <f>G230</f>
        <v>629.3</v>
      </c>
      <c r="H229" s="96">
        <f>H230</f>
        <v>629.3</v>
      </c>
    </row>
    <row r="230" spans="1:8" ht="27" customHeight="1">
      <c r="A230" s="28" t="s">
        <v>231</v>
      </c>
      <c r="B230" s="37" t="s">
        <v>58</v>
      </c>
      <c r="C230" s="29" t="s">
        <v>362</v>
      </c>
      <c r="D230" s="29" t="s">
        <v>360</v>
      </c>
      <c r="E230" s="117" t="s">
        <v>124</v>
      </c>
      <c r="F230" s="40" t="s">
        <v>232</v>
      </c>
      <c r="G230" s="96">
        <f>G231</f>
        <v>629.3</v>
      </c>
      <c r="H230" s="96">
        <f>H231</f>
        <v>629.3</v>
      </c>
    </row>
    <row r="231" spans="1:8" ht="27" customHeight="1">
      <c r="A231" s="59" t="s">
        <v>233</v>
      </c>
      <c r="B231" s="37" t="s">
        <v>58</v>
      </c>
      <c r="C231" s="29" t="s">
        <v>362</v>
      </c>
      <c r="D231" s="29" t="s">
        <v>360</v>
      </c>
      <c r="E231" s="117" t="s">
        <v>124</v>
      </c>
      <c r="F231" s="40" t="s">
        <v>194</v>
      </c>
      <c r="G231" s="96">
        <f>'расх 2023-2024'!G180</f>
        <v>629.3</v>
      </c>
      <c r="H231" s="96">
        <f>'расх 2023-2024'!H180</f>
        <v>629.3</v>
      </c>
    </row>
    <row r="232" spans="1:8" ht="27" customHeight="1" hidden="1">
      <c r="A232" s="28" t="s">
        <v>452</v>
      </c>
      <c r="B232" s="37" t="s">
        <v>58</v>
      </c>
      <c r="C232" s="29" t="s">
        <v>362</v>
      </c>
      <c r="D232" s="29" t="s">
        <v>360</v>
      </c>
      <c r="E232" s="117" t="s">
        <v>124</v>
      </c>
      <c r="F232" s="40" t="s">
        <v>376</v>
      </c>
      <c r="G232" s="96"/>
      <c r="H232" s="96"/>
    </row>
    <row r="233" spans="1:8" ht="26.25" customHeight="1">
      <c r="A233" s="94" t="s">
        <v>284</v>
      </c>
      <c r="B233" s="37" t="s">
        <v>58</v>
      </c>
      <c r="C233" s="29" t="s">
        <v>362</v>
      </c>
      <c r="D233" s="29" t="s">
        <v>360</v>
      </c>
      <c r="E233" s="117" t="s">
        <v>125</v>
      </c>
      <c r="F233" s="40"/>
      <c r="G233" s="96">
        <f>G234</f>
        <v>0</v>
      </c>
      <c r="H233" s="96">
        <f>H234</f>
        <v>0</v>
      </c>
    </row>
    <row r="234" spans="1:8" ht="26.25" customHeight="1">
      <c r="A234" s="28" t="s">
        <v>231</v>
      </c>
      <c r="B234" s="37" t="s">
        <v>58</v>
      </c>
      <c r="C234" s="29" t="s">
        <v>362</v>
      </c>
      <c r="D234" s="29" t="s">
        <v>360</v>
      </c>
      <c r="E234" s="117" t="s">
        <v>125</v>
      </c>
      <c r="F234" s="40" t="s">
        <v>232</v>
      </c>
      <c r="G234" s="96">
        <f>G235</f>
        <v>0</v>
      </c>
      <c r="H234" s="96">
        <f>H235</f>
        <v>0</v>
      </c>
    </row>
    <row r="235" spans="1:8" ht="26.25" customHeight="1">
      <c r="A235" s="59" t="s">
        <v>233</v>
      </c>
      <c r="B235" s="37" t="s">
        <v>58</v>
      </c>
      <c r="C235" s="29" t="s">
        <v>362</v>
      </c>
      <c r="D235" s="29" t="s">
        <v>360</v>
      </c>
      <c r="E235" s="117" t="s">
        <v>125</v>
      </c>
      <c r="F235" s="40" t="s">
        <v>194</v>
      </c>
      <c r="G235" s="96">
        <f>'расх 2023-2024'!G184</f>
        <v>0</v>
      </c>
      <c r="H235" s="96">
        <f>'расх 2023-2024'!H184</f>
        <v>0</v>
      </c>
    </row>
    <row r="236" spans="1:8" ht="27" customHeight="1" hidden="1">
      <c r="A236" s="28" t="s">
        <v>452</v>
      </c>
      <c r="B236" s="37" t="s">
        <v>58</v>
      </c>
      <c r="C236" s="29" t="s">
        <v>362</v>
      </c>
      <c r="D236" s="29" t="s">
        <v>360</v>
      </c>
      <c r="E236" s="117" t="s">
        <v>125</v>
      </c>
      <c r="F236" s="40" t="s">
        <v>376</v>
      </c>
      <c r="G236" s="96"/>
      <c r="H236" s="96"/>
    </row>
    <row r="237" spans="1:8" ht="15.75" customHeight="1" hidden="1">
      <c r="A237" s="17" t="s">
        <v>285</v>
      </c>
      <c r="B237" s="37" t="s">
        <v>58</v>
      </c>
      <c r="C237" s="29" t="s">
        <v>362</v>
      </c>
      <c r="D237" s="29" t="s">
        <v>360</v>
      </c>
      <c r="E237" s="117" t="s">
        <v>126</v>
      </c>
      <c r="F237" s="40"/>
      <c r="G237" s="96">
        <f>G238</f>
        <v>0</v>
      </c>
      <c r="H237" s="96">
        <f>H238</f>
        <v>0</v>
      </c>
    </row>
    <row r="238" spans="1:8" ht="28.5" customHeight="1" hidden="1">
      <c r="A238" s="28" t="s">
        <v>231</v>
      </c>
      <c r="B238" s="37" t="s">
        <v>58</v>
      </c>
      <c r="C238" s="29" t="s">
        <v>362</v>
      </c>
      <c r="D238" s="29" t="s">
        <v>360</v>
      </c>
      <c r="E238" s="117" t="s">
        <v>126</v>
      </c>
      <c r="F238" s="40" t="s">
        <v>232</v>
      </c>
      <c r="G238" s="96">
        <f>G239</f>
        <v>0</v>
      </c>
      <c r="H238" s="96">
        <f>H239</f>
        <v>0</v>
      </c>
    </row>
    <row r="239" spans="1:8" ht="27" customHeight="1" hidden="1">
      <c r="A239" s="59" t="s">
        <v>233</v>
      </c>
      <c r="B239" s="37" t="s">
        <v>58</v>
      </c>
      <c r="C239" s="29" t="s">
        <v>362</v>
      </c>
      <c r="D239" s="29" t="s">
        <v>360</v>
      </c>
      <c r="E239" s="117" t="s">
        <v>126</v>
      </c>
      <c r="F239" s="40" t="s">
        <v>194</v>
      </c>
      <c r="G239" s="96"/>
      <c r="H239" s="96"/>
    </row>
    <row r="240" spans="1:8" ht="26.25" customHeight="1" hidden="1">
      <c r="A240" s="28" t="s">
        <v>452</v>
      </c>
      <c r="B240" s="37" t="s">
        <v>58</v>
      </c>
      <c r="C240" s="29" t="s">
        <v>362</v>
      </c>
      <c r="D240" s="29" t="s">
        <v>360</v>
      </c>
      <c r="E240" s="117" t="s">
        <v>126</v>
      </c>
      <c r="F240" s="40" t="s">
        <v>376</v>
      </c>
      <c r="G240" s="96"/>
      <c r="H240" s="96"/>
    </row>
    <row r="241" spans="1:8" ht="15" customHeight="1">
      <c r="A241" s="28" t="s">
        <v>392</v>
      </c>
      <c r="B241" s="37" t="s">
        <v>58</v>
      </c>
      <c r="C241" s="29" t="s">
        <v>362</v>
      </c>
      <c r="D241" s="29" t="s">
        <v>360</v>
      </c>
      <c r="E241" s="117" t="s">
        <v>127</v>
      </c>
      <c r="F241" s="40"/>
      <c r="G241" s="96">
        <f>G242</f>
        <v>0</v>
      </c>
      <c r="H241" s="96">
        <f>H242</f>
        <v>0</v>
      </c>
    </row>
    <row r="242" spans="1:8" ht="28.5" customHeight="1">
      <c r="A242" s="28" t="s">
        <v>231</v>
      </c>
      <c r="B242" s="37" t="s">
        <v>58</v>
      </c>
      <c r="C242" s="29" t="s">
        <v>362</v>
      </c>
      <c r="D242" s="29" t="s">
        <v>360</v>
      </c>
      <c r="E242" s="117" t="s">
        <v>127</v>
      </c>
      <c r="F242" s="40" t="s">
        <v>232</v>
      </c>
      <c r="G242" s="96">
        <f>G243</f>
        <v>0</v>
      </c>
      <c r="H242" s="96">
        <f>H243</f>
        <v>0</v>
      </c>
    </row>
    <row r="243" spans="1:8" ht="30" customHeight="1">
      <c r="A243" s="59" t="s">
        <v>233</v>
      </c>
      <c r="B243" s="37" t="s">
        <v>58</v>
      </c>
      <c r="C243" s="29" t="s">
        <v>362</v>
      </c>
      <c r="D243" s="29" t="s">
        <v>360</v>
      </c>
      <c r="E243" s="117" t="s">
        <v>127</v>
      </c>
      <c r="F243" s="40" t="s">
        <v>194</v>
      </c>
      <c r="G243" s="96">
        <f>'расх 2023-2024'!G192</f>
        <v>0</v>
      </c>
      <c r="H243" s="96">
        <f>'расх 2023-2024'!H192</f>
        <v>0</v>
      </c>
    </row>
    <row r="244" spans="1:8" ht="27" customHeight="1" hidden="1">
      <c r="A244" s="28" t="s">
        <v>452</v>
      </c>
      <c r="B244" s="37" t="s">
        <v>58</v>
      </c>
      <c r="C244" s="29" t="s">
        <v>362</v>
      </c>
      <c r="D244" s="29" t="s">
        <v>360</v>
      </c>
      <c r="E244" s="117" t="s">
        <v>127</v>
      </c>
      <c r="F244" s="40" t="s">
        <v>376</v>
      </c>
      <c r="G244" s="96"/>
      <c r="H244" s="96"/>
    </row>
    <row r="245" spans="1:8" ht="27.75" customHeight="1">
      <c r="A245" s="28" t="s">
        <v>286</v>
      </c>
      <c r="B245" s="37" t="s">
        <v>58</v>
      </c>
      <c r="C245" s="29" t="s">
        <v>362</v>
      </c>
      <c r="D245" s="29" t="s">
        <v>360</v>
      </c>
      <c r="E245" s="117" t="s">
        <v>128</v>
      </c>
      <c r="F245" s="40"/>
      <c r="G245" s="96">
        <f>G246</f>
        <v>0</v>
      </c>
      <c r="H245" s="96">
        <f>H246</f>
        <v>100</v>
      </c>
    </row>
    <row r="246" spans="1:8" ht="27.75" customHeight="1">
      <c r="A246" s="28" t="s">
        <v>231</v>
      </c>
      <c r="B246" s="37" t="s">
        <v>58</v>
      </c>
      <c r="C246" s="29" t="s">
        <v>362</v>
      </c>
      <c r="D246" s="29" t="s">
        <v>360</v>
      </c>
      <c r="E246" s="117" t="s">
        <v>128</v>
      </c>
      <c r="F246" s="40" t="s">
        <v>232</v>
      </c>
      <c r="G246" s="96">
        <f>G247</f>
        <v>0</v>
      </c>
      <c r="H246" s="96">
        <f>H247</f>
        <v>100</v>
      </c>
    </row>
    <row r="247" spans="1:8" ht="27.75" customHeight="1">
      <c r="A247" s="59" t="s">
        <v>233</v>
      </c>
      <c r="B247" s="37" t="s">
        <v>58</v>
      </c>
      <c r="C247" s="29" t="s">
        <v>362</v>
      </c>
      <c r="D247" s="29" t="s">
        <v>360</v>
      </c>
      <c r="E247" s="117" t="s">
        <v>128</v>
      </c>
      <c r="F247" s="40" t="s">
        <v>194</v>
      </c>
      <c r="G247" s="96">
        <f>'расх 2023-2024'!G196</f>
        <v>0</v>
      </c>
      <c r="H247" s="96">
        <f>'расх 2023-2024'!H196</f>
        <v>100</v>
      </c>
    </row>
    <row r="248" spans="1:8" ht="27" customHeight="1" hidden="1">
      <c r="A248" s="28" t="s">
        <v>452</v>
      </c>
      <c r="B248" s="37" t="s">
        <v>58</v>
      </c>
      <c r="C248" s="29" t="s">
        <v>362</v>
      </c>
      <c r="D248" s="29" t="s">
        <v>360</v>
      </c>
      <c r="E248" s="117" t="s">
        <v>128</v>
      </c>
      <c r="F248" s="40" t="s">
        <v>376</v>
      </c>
      <c r="G248" s="96"/>
      <c r="H248" s="96"/>
    </row>
    <row r="249" spans="1:8" ht="28.5" customHeight="1">
      <c r="A249" s="28" t="s">
        <v>207</v>
      </c>
      <c r="B249" s="37" t="s">
        <v>58</v>
      </c>
      <c r="C249" s="40" t="s">
        <v>357</v>
      </c>
      <c r="D249" s="40" t="s">
        <v>368</v>
      </c>
      <c r="E249" s="117" t="s">
        <v>119</v>
      </c>
      <c r="F249" s="29"/>
      <c r="G249" s="42">
        <f>'расх 2023-2024'!G72</f>
        <v>0</v>
      </c>
      <c r="H249" s="42">
        <f>'расх 2023-2024'!H72</f>
        <v>0</v>
      </c>
    </row>
    <row r="250" spans="1:8" ht="28.5" customHeight="1">
      <c r="A250" s="28" t="s">
        <v>231</v>
      </c>
      <c r="B250" s="37" t="s">
        <v>58</v>
      </c>
      <c r="C250" s="40" t="s">
        <v>357</v>
      </c>
      <c r="D250" s="40" t="s">
        <v>368</v>
      </c>
      <c r="E250" s="117" t="s">
        <v>119</v>
      </c>
      <c r="F250" s="29" t="s">
        <v>232</v>
      </c>
      <c r="G250" s="42">
        <f>G251</f>
        <v>0</v>
      </c>
      <c r="H250" s="42">
        <f>H251</f>
        <v>0</v>
      </c>
    </row>
    <row r="251" spans="1:8" ht="28.5" customHeight="1">
      <c r="A251" s="59" t="s">
        <v>233</v>
      </c>
      <c r="B251" s="37" t="s">
        <v>58</v>
      </c>
      <c r="C251" s="40" t="s">
        <v>357</v>
      </c>
      <c r="D251" s="40" t="s">
        <v>368</v>
      </c>
      <c r="E251" s="117" t="s">
        <v>119</v>
      </c>
      <c r="F251" s="29" t="s">
        <v>194</v>
      </c>
      <c r="G251" s="49">
        <f>'расх 2023-2024'!G134</f>
        <v>0</v>
      </c>
      <c r="H251" s="49">
        <f>'расх 2023-2024'!H134</f>
        <v>0</v>
      </c>
    </row>
    <row r="252" spans="1:8" ht="27" customHeight="1" hidden="1">
      <c r="A252" s="28" t="s">
        <v>452</v>
      </c>
      <c r="B252" s="37" t="s">
        <v>58</v>
      </c>
      <c r="C252" s="40" t="s">
        <v>357</v>
      </c>
      <c r="D252" s="40" t="s">
        <v>368</v>
      </c>
      <c r="E252" s="117" t="s">
        <v>119</v>
      </c>
      <c r="F252" s="29" t="s">
        <v>376</v>
      </c>
      <c r="G252" s="42"/>
      <c r="H252" s="42"/>
    </row>
    <row r="253" spans="1:8" ht="15" customHeight="1">
      <c r="A253" s="28" t="s">
        <v>153</v>
      </c>
      <c r="B253" s="37" t="s">
        <v>58</v>
      </c>
      <c r="C253" s="29" t="s">
        <v>362</v>
      </c>
      <c r="D253" s="29" t="s">
        <v>357</v>
      </c>
      <c r="E253" s="117" t="s">
        <v>123</v>
      </c>
      <c r="F253" s="29"/>
      <c r="G253" s="49">
        <f>G254</f>
        <v>0</v>
      </c>
      <c r="H253" s="49">
        <f>H254</f>
        <v>0</v>
      </c>
    </row>
    <row r="254" spans="1:8" ht="28.5" customHeight="1">
      <c r="A254" s="28" t="s">
        <v>231</v>
      </c>
      <c r="B254" s="37" t="s">
        <v>58</v>
      </c>
      <c r="C254" s="29" t="s">
        <v>362</v>
      </c>
      <c r="D254" s="29" t="s">
        <v>357</v>
      </c>
      <c r="E254" s="117" t="s">
        <v>123</v>
      </c>
      <c r="F254" s="29" t="s">
        <v>232</v>
      </c>
      <c r="G254" s="49">
        <f>G255</f>
        <v>0</v>
      </c>
      <c r="H254" s="49">
        <f>H255</f>
        <v>0</v>
      </c>
    </row>
    <row r="255" spans="1:8" ht="29.25" customHeight="1">
      <c r="A255" s="59" t="s">
        <v>233</v>
      </c>
      <c r="B255" s="37" t="s">
        <v>58</v>
      </c>
      <c r="C255" s="29" t="s">
        <v>362</v>
      </c>
      <c r="D255" s="29" t="s">
        <v>357</v>
      </c>
      <c r="E255" s="117" t="s">
        <v>123</v>
      </c>
      <c r="F255" s="29" t="s">
        <v>194</v>
      </c>
      <c r="G255" s="49">
        <f>'расх 2023-2024'!G138</f>
        <v>0</v>
      </c>
      <c r="H255" s="49">
        <f>'расх 2023-2024'!H138</f>
        <v>0</v>
      </c>
    </row>
    <row r="256" spans="1:8" ht="30" customHeight="1" hidden="1">
      <c r="A256" s="28" t="s">
        <v>452</v>
      </c>
      <c r="B256" s="37" t="s">
        <v>58</v>
      </c>
      <c r="C256" s="29" t="s">
        <v>362</v>
      </c>
      <c r="D256" s="29" t="s">
        <v>357</v>
      </c>
      <c r="E256" s="117" t="s">
        <v>123</v>
      </c>
      <c r="F256" s="29" t="s">
        <v>376</v>
      </c>
      <c r="G256" s="49"/>
      <c r="H256" s="49"/>
    </row>
    <row r="257" spans="1:8" ht="16.5" customHeight="1">
      <c r="A257" s="28" t="s">
        <v>241</v>
      </c>
      <c r="B257" s="37" t="s">
        <v>58</v>
      </c>
      <c r="C257" s="40" t="s">
        <v>357</v>
      </c>
      <c r="D257" s="40" t="s">
        <v>368</v>
      </c>
      <c r="E257" s="117" t="s">
        <v>242</v>
      </c>
      <c r="F257" s="29"/>
      <c r="G257" s="42">
        <f aca="true" t="shared" si="9" ref="G257:H259">G258</f>
        <v>0</v>
      </c>
      <c r="H257" s="42">
        <f t="shared" si="9"/>
        <v>0</v>
      </c>
    </row>
    <row r="258" spans="1:8" ht="17.25" customHeight="1">
      <c r="A258" s="28" t="s">
        <v>45</v>
      </c>
      <c r="B258" s="37" t="s">
        <v>58</v>
      </c>
      <c r="C258" s="40" t="s">
        <v>357</v>
      </c>
      <c r="D258" s="40" t="s">
        <v>368</v>
      </c>
      <c r="E258" s="117" t="s">
        <v>242</v>
      </c>
      <c r="F258" s="29" t="s">
        <v>234</v>
      </c>
      <c r="G258" s="42">
        <f t="shared" si="9"/>
        <v>0</v>
      </c>
      <c r="H258" s="42">
        <f t="shared" si="9"/>
        <v>0</v>
      </c>
    </row>
    <row r="259" spans="1:8" ht="18" customHeight="1">
      <c r="A259" s="28" t="s">
        <v>238</v>
      </c>
      <c r="B259" s="37" t="s">
        <v>58</v>
      </c>
      <c r="C259" s="40" t="s">
        <v>357</v>
      </c>
      <c r="D259" s="40" t="s">
        <v>368</v>
      </c>
      <c r="E259" s="117" t="s">
        <v>242</v>
      </c>
      <c r="F259" s="29" t="s">
        <v>197</v>
      </c>
      <c r="G259" s="42">
        <f t="shared" si="9"/>
        <v>0</v>
      </c>
      <c r="H259" s="42">
        <f t="shared" si="9"/>
        <v>0</v>
      </c>
    </row>
    <row r="260" spans="1:8" ht="15.75" customHeight="1">
      <c r="A260" s="28" t="s">
        <v>200</v>
      </c>
      <c r="B260" s="37" t="s">
        <v>58</v>
      </c>
      <c r="C260" s="40" t="s">
        <v>357</v>
      </c>
      <c r="D260" s="40" t="s">
        <v>368</v>
      </c>
      <c r="E260" s="117" t="s">
        <v>242</v>
      </c>
      <c r="F260" s="29" t="s">
        <v>199</v>
      </c>
      <c r="G260" s="49">
        <f>'расх 2023-2024'!G77</f>
        <v>0</v>
      </c>
      <c r="H260" s="49">
        <f>'расх 2023-2024'!H77</f>
        <v>0</v>
      </c>
    </row>
    <row r="261" spans="1:8" ht="15.75" customHeight="1" hidden="1">
      <c r="A261" s="28" t="s">
        <v>582</v>
      </c>
      <c r="B261" s="37"/>
      <c r="C261" s="40"/>
      <c r="D261" s="40"/>
      <c r="E261" s="117" t="s">
        <v>584</v>
      </c>
      <c r="F261" s="29"/>
      <c r="G261" s="42">
        <f>G262</f>
        <v>0</v>
      </c>
      <c r="H261" s="42">
        <f>H262</f>
        <v>0</v>
      </c>
    </row>
    <row r="262" spans="1:8" ht="15.75" customHeight="1" hidden="1">
      <c r="A262" s="28" t="s">
        <v>583</v>
      </c>
      <c r="B262" s="37"/>
      <c r="C262" s="40"/>
      <c r="D262" s="40"/>
      <c r="E262" s="117" t="s">
        <v>584</v>
      </c>
      <c r="F262" s="29" t="s">
        <v>585</v>
      </c>
      <c r="G262" s="42">
        <f>G263</f>
        <v>0</v>
      </c>
      <c r="H262" s="42">
        <f>H263</f>
        <v>0</v>
      </c>
    </row>
    <row r="263" spans="1:8" ht="15.75" customHeight="1" hidden="1">
      <c r="A263" s="28"/>
      <c r="B263" s="37"/>
      <c r="C263" s="40"/>
      <c r="D263" s="40"/>
      <c r="E263" s="117" t="s">
        <v>584</v>
      </c>
      <c r="F263" s="29" t="s">
        <v>586</v>
      </c>
      <c r="G263" s="42">
        <f>'расх 2023-2024'!G261</f>
        <v>0</v>
      </c>
      <c r="H263" s="42">
        <f>'расх 2023-2024'!H261</f>
        <v>0</v>
      </c>
    </row>
    <row r="264" spans="1:8" s="68" customFormat="1" ht="15.75" customHeight="1">
      <c r="A264" s="54" t="s">
        <v>70</v>
      </c>
      <c r="B264" s="36"/>
      <c r="C264" s="101"/>
      <c r="D264" s="101"/>
      <c r="E264" s="119"/>
      <c r="F264" s="34"/>
      <c r="G264" s="35">
        <f>G82+G89+G96</f>
        <v>21614.14</v>
      </c>
      <c r="H264" s="35">
        <f>H82+H89+H96</f>
        <v>20585.860000000004</v>
      </c>
    </row>
    <row r="265" spans="1:8" s="68" customFormat="1" ht="15" customHeight="1">
      <c r="A265" s="54" t="s">
        <v>71</v>
      </c>
      <c r="B265" s="36"/>
      <c r="C265" s="34"/>
      <c r="D265" s="34"/>
      <c r="E265" s="148"/>
      <c r="F265" s="34"/>
      <c r="G265" s="336">
        <f>G81+G264</f>
        <v>36008.04</v>
      </c>
      <c r="H265" s="336">
        <f>H81+H264</f>
        <v>34246.94</v>
      </c>
    </row>
    <row r="267" spans="7:8" ht="15.75">
      <c r="G267" s="127"/>
      <c r="H267" s="127"/>
    </row>
    <row r="268" spans="7:8" ht="15.75">
      <c r="G268" s="127"/>
      <c r="H268" s="127"/>
    </row>
    <row r="269" spans="7:8" ht="15.75">
      <c r="G269" s="127"/>
      <c r="H269" s="127"/>
    </row>
    <row r="271" spans="7:8" ht="15.75">
      <c r="G271" s="127"/>
      <c r="H271" s="127"/>
    </row>
    <row r="275" spans="7:8" ht="15.75">
      <c r="G275" s="127"/>
      <c r="H275" s="127"/>
    </row>
    <row r="341" spans="2:5" ht="15.75">
      <c r="B341" s="149"/>
      <c r="C341" s="150"/>
      <c r="D341" s="150"/>
      <c r="E341" s="151"/>
    </row>
    <row r="342" spans="2:5" ht="15.75">
      <c r="B342" s="149"/>
      <c r="C342" s="150"/>
      <c r="D342" s="150"/>
      <c r="E342" s="151"/>
    </row>
    <row r="343" spans="2:5" ht="15.75">
      <c r="B343" s="149"/>
      <c r="C343" s="150"/>
      <c r="D343" s="150"/>
      <c r="E343" s="151"/>
    </row>
    <row r="344" spans="2:5" ht="15.75">
      <c r="B344" s="149"/>
      <c r="C344" s="150"/>
      <c r="D344" s="150"/>
      <c r="E344" s="151"/>
    </row>
    <row r="345" spans="2:5" ht="15.75">
      <c r="B345" s="149"/>
      <c r="C345" s="150"/>
      <c r="D345" s="150"/>
      <c r="E345" s="151"/>
    </row>
  </sheetData>
  <sheetProtection/>
  <mergeCells count="7">
    <mergeCell ref="C6:G6"/>
    <mergeCell ref="C7:G7"/>
    <mergeCell ref="C8:G8"/>
    <mergeCell ref="A10:H10"/>
    <mergeCell ref="E2:G2"/>
    <mergeCell ref="E3:G3"/>
    <mergeCell ref="E4:G4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B15"/>
  <sheetViews>
    <sheetView zoomScalePageLayoutView="0" workbookViewId="0" topLeftCell="A2">
      <selection activeCell="A6" sqref="A6:B6"/>
    </sheetView>
  </sheetViews>
  <sheetFormatPr defaultColWidth="9.00390625" defaultRowHeight="12.75"/>
  <cols>
    <col min="1" max="1" width="61.125" style="21" customWidth="1"/>
    <col min="2" max="2" width="31.00390625" style="21" customWidth="1"/>
    <col min="3" max="16384" width="9.125" style="21" customWidth="1"/>
  </cols>
  <sheetData>
    <row r="1" ht="0" customHeight="1" hidden="1"/>
    <row r="2" spans="1:2" ht="15.75">
      <c r="A2" s="4"/>
      <c r="B2" s="254" t="s">
        <v>81</v>
      </c>
    </row>
    <row r="3" spans="1:2" ht="15.75">
      <c r="A3" s="4"/>
      <c r="B3" s="254" t="s">
        <v>365</v>
      </c>
    </row>
    <row r="4" spans="1:2" ht="15.75">
      <c r="A4" s="4"/>
      <c r="B4" s="254" t="s">
        <v>537</v>
      </c>
    </row>
    <row r="5" spans="1:2" ht="15.75">
      <c r="A5" s="4"/>
      <c r="B5" s="219"/>
    </row>
    <row r="6" spans="1:2" ht="31.5" customHeight="1">
      <c r="A6" s="446" t="s">
        <v>78</v>
      </c>
      <c r="B6" s="446"/>
    </row>
    <row r="7" spans="1:2" ht="15.75" hidden="1">
      <c r="A7" s="306"/>
      <c r="B7" s="306"/>
    </row>
    <row r="8" spans="1:2" ht="15.75">
      <c r="A8" s="306"/>
      <c r="B8" s="306"/>
    </row>
    <row r="9" spans="1:2" ht="16.5" customHeight="1">
      <c r="A9" s="220" t="s">
        <v>529</v>
      </c>
      <c r="B9" s="220" t="s">
        <v>82</v>
      </c>
    </row>
    <row r="10" spans="1:2" ht="12.75">
      <c r="A10" s="220">
        <v>1</v>
      </c>
      <c r="B10" s="220">
        <v>2</v>
      </c>
    </row>
    <row r="11" spans="1:2" ht="15.75" customHeight="1" hidden="1">
      <c r="A11" s="28" t="s">
        <v>496</v>
      </c>
      <c r="B11" s="307"/>
    </row>
    <row r="12" spans="1:2" ht="168" customHeight="1">
      <c r="A12" s="143" t="s">
        <v>1</v>
      </c>
      <c r="B12" s="307">
        <v>186.7</v>
      </c>
    </row>
    <row r="13" spans="1:2" ht="12.75">
      <c r="A13" s="28" t="s">
        <v>412</v>
      </c>
      <c r="B13" s="307">
        <v>37</v>
      </c>
    </row>
    <row r="14" spans="1:2" ht="15.75">
      <c r="A14" s="308" t="s">
        <v>2</v>
      </c>
      <c r="B14" s="309">
        <f>B11+B12+B13</f>
        <v>223.7</v>
      </c>
    </row>
    <row r="15" spans="1:2" ht="15.75">
      <c r="A15" s="4"/>
      <c r="B15" s="4"/>
    </row>
  </sheetData>
  <sheetProtection/>
  <mergeCells count="1">
    <mergeCell ref="A6:B6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6:B32"/>
  <sheetViews>
    <sheetView zoomScalePageLayoutView="0" workbookViewId="0" topLeftCell="A10">
      <selection activeCell="L25" sqref="L25"/>
    </sheetView>
  </sheetViews>
  <sheetFormatPr defaultColWidth="9.00390625" defaultRowHeight="12.75"/>
  <cols>
    <col min="1" max="1" width="61.125" style="21" customWidth="1"/>
    <col min="2" max="2" width="31.00390625" style="21" customWidth="1"/>
    <col min="3" max="16384" width="9.125" style="21" customWidth="1"/>
  </cols>
  <sheetData>
    <row r="1" ht="0" customHeight="1" hidden="1"/>
    <row r="2" ht="0" customHeight="1" hidden="1"/>
    <row r="3" ht="0" customHeight="1" hidden="1"/>
    <row r="4" ht="0" customHeight="1" hidden="1"/>
    <row r="5" ht="0" customHeight="1" hidden="1"/>
    <row r="6" spans="1:2" ht="15.75" hidden="1">
      <c r="A6" s="4"/>
      <c r="B6" s="254" t="s">
        <v>640</v>
      </c>
    </row>
    <row r="7" spans="1:2" ht="15.75" hidden="1">
      <c r="A7" s="4"/>
      <c r="B7" s="254" t="s">
        <v>365</v>
      </c>
    </row>
    <row r="8" spans="1:2" ht="15.75" hidden="1">
      <c r="A8" s="4"/>
      <c r="B8" s="254" t="s">
        <v>646</v>
      </c>
    </row>
    <row r="9" spans="1:2" ht="15.75" hidden="1">
      <c r="A9" s="4"/>
      <c r="B9" s="254"/>
    </row>
    <row r="10" spans="1:2" ht="15.75">
      <c r="A10" s="4"/>
      <c r="B10" s="254"/>
    </row>
    <row r="11" spans="1:2" ht="15.75">
      <c r="A11" s="4"/>
      <c r="B11" s="254" t="s">
        <v>591</v>
      </c>
    </row>
    <row r="12" spans="1:2" ht="15.75">
      <c r="A12" s="4"/>
      <c r="B12" s="254" t="s">
        <v>365</v>
      </c>
    </row>
    <row r="13" spans="1:2" ht="15.75">
      <c r="A13" s="4"/>
      <c r="B13" s="254" t="s">
        <v>754</v>
      </c>
    </row>
    <row r="14" spans="1:2" ht="15.75">
      <c r="A14" s="4"/>
      <c r="B14" s="254"/>
    </row>
    <row r="15" spans="1:2" ht="15.75">
      <c r="A15" s="4"/>
      <c r="B15" s="254" t="s">
        <v>591</v>
      </c>
    </row>
    <row r="16" spans="1:2" ht="15.75">
      <c r="A16" s="4"/>
      <c r="B16" s="254" t="s">
        <v>365</v>
      </c>
    </row>
    <row r="17" spans="1:2" ht="15.75">
      <c r="A17" s="4"/>
      <c r="B17" s="254" t="s">
        <v>733</v>
      </c>
    </row>
    <row r="18" spans="1:2" ht="15.75">
      <c r="A18" s="4"/>
      <c r="B18" s="219"/>
    </row>
    <row r="19" spans="1:2" ht="66.75" customHeight="1">
      <c r="A19" s="446" t="s">
        <v>705</v>
      </c>
      <c r="B19" s="446"/>
    </row>
    <row r="20" spans="1:2" ht="15.75" hidden="1">
      <c r="A20" s="306"/>
      <c r="B20" s="306"/>
    </row>
    <row r="21" spans="1:2" ht="15.75">
      <c r="A21" s="306"/>
      <c r="B21" s="306"/>
    </row>
    <row r="22" spans="1:2" ht="16.5" customHeight="1">
      <c r="A22" s="220" t="s">
        <v>529</v>
      </c>
      <c r="B22" s="220" t="s">
        <v>734</v>
      </c>
    </row>
    <row r="23" spans="1:2" ht="12.75">
      <c r="A23" s="220">
        <v>1</v>
      </c>
      <c r="B23" s="220">
        <v>2</v>
      </c>
    </row>
    <row r="24" spans="1:2" ht="15.75" customHeight="1" hidden="1">
      <c r="A24" s="28" t="s">
        <v>496</v>
      </c>
      <c r="B24" s="307"/>
    </row>
    <row r="25" spans="1:2" ht="168" customHeight="1">
      <c r="A25" s="143" t="s">
        <v>1</v>
      </c>
      <c r="B25" s="307">
        <f>217.6+90</f>
        <v>307.6</v>
      </c>
    </row>
    <row r="26" spans="1:2" ht="23.25" customHeight="1">
      <c r="A26" s="28" t="s">
        <v>412</v>
      </c>
      <c r="B26" s="307">
        <v>45.4</v>
      </c>
    </row>
    <row r="27" spans="1:2" ht="54" customHeight="1" hidden="1">
      <c r="A27" s="411" t="s">
        <v>650</v>
      </c>
      <c r="B27" s="307"/>
    </row>
    <row r="28" spans="1:2" ht="42.75" customHeight="1" hidden="1">
      <c r="A28" s="28" t="s">
        <v>647</v>
      </c>
      <c r="B28" s="307"/>
    </row>
    <row r="29" spans="1:2" ht="54" customHeight="1" hidden="1">
      <c r="A29" s="413" t="s">
        <v>653</v>
      </c>
      <c r="B29" s="307"/>
    </row>
    <row r="30" spans="1:2" ht="133.5" customHeight="1" hidden="1">
      <c r="A30" s="412" t="s">
        <v>651</v>
      </c>
      <c r="B30" s="307"/>
    </row>
    <row r="31" spans="1:2" ht="15.75">
      <c r="A31" s="308" t="s">
        <v>2</v>
      </c>
      <c r="B31" s="309">
        <f>B25+B26+B27+B29+B30</f>
        <v>353</v>
      </c>
    </row>
    <row r="32" spans="1:2" ht="15.75">
      <c r="A32" s="4"/>
      <c r="B32" s="4"/>
    </row>
  </sheetData>
  <sheetProtection/>
  <mergeCells count="1">
    <mergeCell ref="A19:B19"/>
  </mergeCells>
  <hyperlinks>
    <hyperlink ref="A30" r:id="rId1" display="consultantplus://offline/ref=EAEBFF1546FBF940219E4E47721177D35DF5AF305B527D557D5104667A2B9DA0FC6A1C8E830C67107156059BF78333DCDFECF9296D832F940Ce4G"/>
  </hyperlink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F54"/>
  <sheetViews>
    <sheetView zoomScalePageLayoutView="0" workbookViewId="0" topLeftCell="A1">
      <selection activeCell="E4" sqref="E4:F4"/>
    </sheetView>
  </sheetViews>
  <sheetFormatPr defaultColWidth="9.00390625" defaultRowHeight="12.75"/>
  <cols>
    <col min="1" max="1" width="13.625" style="4" customWidth="1"/>
    <col min="2" max="2" width="23.875" style="4" customWidth="1"/>
    <col min="3" max="3" width="23.375" style="219" customWidth="1"/>
    <col min="4" max="4" width="17.25390625" style="219" customWidth="1"/>
    <col min="5" max="5" width="14.625" style="4" customWidth="1"/>
    <col min="6" max="6" width="14.25390625" style="4" customWidth="1"/>
    <col min="7" max="16384" width="9.125" style="4" customWidth="1"/>
  </cols>
  <sheetData>
    <row r="2" spans="5:6" ht="15.75">
      <c r="E2" s="433" t="s">
        <v>738</v>
      </c>
      <c r="F2" s="434"/>
    </row>
    <row r="3" spans="4:6" ht="15.75" customHeight="1">
      <c r="D3" s="433" t="s">
        <v>744</v>
      </c>
      <c r="E3" s="435"/>
      <c r="F3" s="435"/>
    </row>
    <row r="4" spans="5:6" ht="15.75">
      <c r="E4" s="433" t="s">
        <v>749</v>
      </c>
      <c r="F4" s="435"/>
    </row>
    <row r="6" spans="1:6" ht="15.75">
      <c r="A6" s="217"/>
      <c r="B6" s="8"/>
      <c r="C6" s="152"/>
      <c r="D6" s="152"/>
      <c r="E6" s="121" t="s">
        <v>79</v>
      </c>
      <c r="F6" s="121"/>
    </row>
    <row r="7" spans="1:6" ht="15" customHeight="1">
      <c r="A7" s="217"/>
      <c r="B7" s="8"/>
      <c r="C7" s="152"/>
      <c r="D7" s="52"/>
      <c r="E7" s="443" t="s">
        <v>365</v>
      </c>
      <c r="F7" s="443"/>
    </row>
    <row r="8" spans="1:6" ht="15.75" customHeight="1">
      <c r="A8" s="217"/>
      <c r="B8" s="8"/>
      <c r="C8" s="52"/>
      <c r="D8" s="232"/>
      <c r="E8" s="425" t="s">
        <v>726</v>
      </c>
      <c r="F8" s="425"/>
    </row>
    <row r="9" spans="1:4" ht="15.75">
      <c r="A9" s="217"/>
      <c r="B9" s="8"/>
      <c r="C9" s="218"/>
      <c r="D9" s="218"/>
    </row>
    <row r="10" spans="1:6" ht="31.5" customHeight="1">
      <c r="A10" s="438" t="s">
        <v>694</v>
      </c>
      <c r="B10" s="438"/>
      <c r="C10" s="438"/>
      <c r="D10" s="438"/>
      <c r="E10" s="438"/>
      <c r="F10" s="438"/>
    </row>
    <row r="12" spans="1:6" s="221" customFormat="1" ht="32.25" customHeight="1">
      <c r="A12" s="428" t="s">
        <v>503</v>
      </c>
      <c r="B12" s="428"/>
      <c r="C12" s="429" t="s">
        <v>506</v>
      </c>
      <c r="D12" s="430"/>
      <c r="E12" s="444" t="s">
        <v>225</v>
      </c>
      <c r="F12" s="445"/>
    </row>
    <row r="13" spans="1:6" s="221" customFormat="1" ht="78.75" customHeight="1">
      <c r="A13" s="43" t="s">
        <v>507</v>
      </c>
      <c r="B13" s="43" t="s">
        <v>509</v>
      </c>
      <c r="C13" s="431"/>
      <c r="D13" s="432"/>
      <c r="E13" s="233">
        <v>2023</v>
      </c>
      <c r="F13" s="233">
        <v>2024</v>
      </c>
    </row>
    <row r="14" spans="1:6" s="223" customFormat="1" ht="15">
      <c r="A14" s="222" t="s">
        <v>510</v>
      </c>
      <c r="B14" s="40" t="s">
        <v>511</v>
      </c>
      <c r="C14" s="428">
        <v>3</v>
      </c>
      <c r="D14" s="428"/>
      <c r="E14" s="134">
        <v>4</v>
      </c>
      <c r="F14" s="134">
        <v>5</v>
      </c>
    </row>
    <row r="15" spans="1:6" s="226" customFormat="1" ht="30.75" customHeight="1">
      <c r="A15" s="224" t="s">
        <v>155</v>
      </c>
      <c r="B15" s="225" t="s">
        <v>512</v>
      </c>
      <c r="C15" s="426" t="s">
        <v>513</v>
      </c>
      <c r="D15" s="436"/>
      <c r="E15" s="336">
        <f>E18</f>
        <v>0</v>
      </c>
      <c r="F15" s="336">
        <f>F18</f>
        <v>0</v>
      </c>
    </row>
    <row r="16" spans="1:6" s="226" customFormat="1" ht="30.75" customHeight="1" hidden="1">
      <c r="A16" s="224" t="s">
        <v>155</v>
      </c>
      <c r="B16" s="225" t="s">
        <v>592</v>
      </c>
      <c r="C16" s="426" t="s">
        <v>593</v>
      </c>
      <c r="D16" s="427"/>
      <c r="E16" s="336"/>
      <c r="F16" s="336"/>
    </row>
    <row r="17" spans="1:6" s="226" customFormat="1" ht="30.75" customHeight="1" hidden="1">
      <c r="A17" s="224"/>
      <c r="B17" s="225"/>
      <c r="C17" s="426"/>
      <c r="D17" s="427"/>
      <c r="E17" s="336"/>
      <c r="F17" s="336"/>
    </row>
    <row r="18" spans="1:6" s="226" customFormat="1" ht="27.75" customHeight="1">
      <c r="A18" s="224" t="s">
        <v>155</v>
      </c>
      <c r="B18" s="225" t="s">
        <v>514</v>
      </c>
      <c r="C18" s="426" t="s">
        <v>515</v>
      </c>
      <c r="D18" s="436"/>
      <c r="E18" s="336">
        <f>E19+E23</f>
        <v>0</v>
      </c>
      <c r="F18" s="336">
        <f>F19+F23</f>
        <v>0</v>
      </c>
    </row>
    <row r="19" spans="1:6" s="229" customFormat="1" ht="18.75" customHeight="1">
      <c r="A19" s="227" t="s">
        <v>155</v>
      </c>
      <c r="B19" s="228" t="s">
        <v>516</v>
      </c>
      <c r="C19" s="441" t="s">
        <v>517</v>
      </c>
      <c r="D19" s="442"/>
      <c r="E19" s="366">
        <f aca="true" t="shared" si="0" ref="E19:F21">E20</f>
        <v>-36906.399999999994</v>
      </c>
      <c r="F19" s="366">
        <f t="shared" si="0"/>
        <v>-35996.82</v>
      </c>
    </row>
    <row r="20" spans="1:6" s="221" customFormat="1" ht="24" customHeight="1">
      <c r="A20" s="230" t="s">
        <v>155</v>
      </c>
      <c r="B20" s="222" t="s">
        <v>518</v>
      </c>
      <c r="C20" s="439" t="s">
        <v>519</v>
      </c>
      <c r="D20" s="440"/>
      <c r="E20" s="335">
        <f t="shared" si="0"/>
        <v>-36906.399999999994</v>
      </c>
      <c r="F20" s="335">
        <f t="shared" si="0"/>
        <v>-35996.82</v>
      </c>
    </row>
    <row r="21" spans="1:6" s="221" customFormat="1" ht="29.25" customHeight="1">
      <c r="A21" s="230" t="s">
        <v>155</v>
      </c>
      <c r="B21" s="222" t="s">
        <v>520</v>
      </c>
      <c r="C21" s="439" t="s">
        <v>521</v>
      </c>
      <c r="D21" s="440"/>
      <c r="E21" s="335">
        <f t="shared" si="0"/>
        <v>-36906.399999999994</v>
      </c>
      <c r="F21" s="335">
        <f t="shared" si="0"/>
        <v>-35996.82</v>
      </c>
    </row>
    <row r="22" spans="1:6" s="221" customFormat="1" ht="30" customHeight="1">
      <c r="A22" s="230" t="s">
        <v>155</v>
      </c>
      <c r="B22" s="222" t="s">
        <v>344</v>
      </c>
      <c r="C22" s="439" t="s">
        <v>345</v>
      </c>
      <c r="D22" s="440"/>
      <c r="E22" s="335">
        <f>-'дох 2023-2024'!I121</f>
        <v>-36906.399999999994</v>
      </c>
      <c r="F22" s="335">
        <f>-'дох 2023-2024'!J121</f>
        <v>-35996.82</v>
      </c>
    </row>
    <row r="23" spans="1:6" s="229" customFormat="1" ht="17.25" customHeight="1">
      <c r="A23" s="227" t="s">
        <v>155</v>
      </c>
      <c r="B23" s="228" t="s">
        <v>522</v>
      </c>
      <c r="C23" s="441" t="s">
        <v>523</v>
      </c>
      <c r="D23" s="442"/>
      <c r="E23" s="366">
        <f aca="true" t="shared" si="1" ref="E23:F25">E24</f>
        <v>36906.399999999994</v>
      </c>
      <c r="F23" s="366">
        <f t="shared" si="1"/>
        <v>35996.82</v>
      </c>
    </row>
    <row r="24" spans="1:6" s="221" customFormat="1" ht="25.5" customHeight="1">
      <c r="A24" s="230" t="s">
        <v>155</v>
      </c>
      <c r="B24" s="222" t="s">
        <v>524</v>
      </c>
      <c r="C24" s="439" t="s">
        <v>525</v>
      </c>
      <c r="D24" s="440"/>
      <c r="E24" s="335">
        <f t="shared" si="1"/>
        <v>36906.399999999994</v>
      </c>
      <c r="F24" s="335">
        <f t="shared" si="1"/>
        <v>35996.82</v>
      </c>
    </row>
    <row r="25" spans="1:6" s="221" customFormat="1" ht="29.25" customHeight="1">
      <c r="A25" s="230" t="s">
        <v>155</v>
      </c>
      <c r="B25" s="222" t="s">
        <v>526</v>
      </c>
      <c r="C25" s="439" t="s">
        <v>527</v>
      </c>
      <c r="D25" s="440"/>
      <c r="E25" s="335">
        <f t="shared" si="1"/>
        <v>36906.399999999994</v>
      </c>
      <c r="F25" s="335">
        <f t="shared" si="1"/>
        <v>35996.82</v>
      </c>
    </row>
    <row r="26" spans="1:6" s="221" customFormat="1" ht="31.5" customHeight="1">
      <c r="A26" s="230" t="s">
        <v>155</v>
      </c>
      <c r="B26" s="222" t="s">
        <v>346</v>
      </c>
      <c r="C26" s="439" t="s">
        <v>347</v>
      </c>
      <c r="D26" s="440"/>
      <c r="E26" s="335">
        <f>'расх 2023-2024'!G271+880.43+4.15+13.78</f>
        <v>36906.399999999994</v>
      </c>
      <c r="F26" s="335">
        <f>'расх 2023-2024'!H271+1713.12+7.54+29.22</f>
        <v>35996.82</v>
      </c>
    </row>
    <row r="27" spans="1:2" ht="15.75">
      <c r="A27" s="151"/>
      <c r="B27" s="151"/>
    </row>
    <row r="28" spans="1:2" ht="15.75">
      <c r="A28" s="151"/>
      <c r="B28" s="151"/>
    </row>
    <row r="29" spans="1:2" ht="15.75">
      <c r="A29" s="151"/>
      <c r="B29" s="151"/>
    </row>
    <row r="30" spans="1:6" ht="15.75">
      <c r="A30" s="151"/>
      <c r="B30" s="151"/>
      <c r="E30" s="170"/>
      <c r="F30" s="170"/>
    </row>
    <row r="31" spans="1:2" ht="15.75">
      <c r="A31" s="151"/>
      <c r="B31" s="151"/>
    </row>
    <row r="32" spans="1:2" ht="15.75">
      <c r="A32" s="151"/>
      <c r="B32" s="151"/>
    </row>
    <row r="33" spans="1:2" ht="15.75">
      <c r="A33" s="151"/>
      <c r="B33" s="151"/>
    </row>
    <row r="34" spans="1:2" ht="15.75">
      <c r="A34" s="151"/>
      <c r="B34" s="151"/>
    </row>
    <row r="35" spans="1:2" ht="15.75">
      <c r="A35" s="151"/>
      <c r="B35" s="151"/>
    </row>
    <row r="36" spans="1:2" ht="15.75">
      <c r="A36" s="151"/>
      <c r="B36" s="151"/>
    </row>
    <row r="37" spans="1:2" ht="15.75">
      <c r="A37" s="151"/>
      <c r="B37" s="151"/>
    </row>
    <row r="38" spans="1:2" ht="15.75">
      <c r="A38" s="151"/>
      <c r="B38" s="151"/>
    </row>
    <row r="39" spans="1:2" ht="15.75">
      <c r="A39" s="151"/>
      <c r="B39" s="151"/>
    </row>
    <row r="40" spans="1:2" ht="15.75">
      <c r="A40" s="151"/>
      <c r="B40" s="151"/>
    </row>
    <row r="41" spans="1:2" ht="15.75">
      <c r="A41" s="151"/>
      <c r="B41" s="151"/>
    </row>
    <row r="42" spans="1:2" ht="15.75">
      <c r="A42" s="151"/>
      <c r="B42" s="151"/>
    </row>
    <row r="43" spans="1:2" ht="15.75">
      <c r="A43" s="151"/>
      <c r="B43" s="151"/>
    </row>
    <row r="44" spans="1:2" ht="15.75">
      <c r="A44" s="151"/>
      <c r="B44" s="151"/>
    </row>
    <row r="45" spans="1:2" ht="15.75">
      <c r="A45" s="151"/>
      <c r="B45" s="151"/>
    </row>
    <row r="46" spans="1:2" ht="15.75">
      <c r="A46" s="151"/>
      <c r="B46" s="151"/>
    </row>
    <row r="47" spans="1:2" ht="15.75">
      <c r="A47" s="151"/>
      <c r="B47" s="151"/>
    </row>
    <row r="48" spans="1:2" ht="15.75">
      <c r="A48" s="151"/>
      <c r="B48" s="151"/>
    </row>
    <row r="49" spans="1:2" ht="15.75">
      <c r="A49" s="151"/>
      <c r="B49" s="151"/>
    </row>
    <row r="50" spans="1:2" ht="15.75">
      <c r="A50" s="151"/>
      <c r="B50" s="151"/>
    </row>
    <row r="51" spans="1:2" ht="15.75">
      <c r="A51" s="151"/>
      <c r="B51" s="151"/>
    </row>
    <row r="52" spans="1:2" ht="15.75">
      <c r="A52" s="151"/>
      <c r="B52" s="151"/>
    </row>
    <row r="53" spans="1:2" ht="15.75">
      <c r="A53" s="151"/>
      <c r="B53" s="151"/>
    </row>
    <row r="54" spans="1:2" ht="15.75">
      <c r="A54" s="151"/>
      <c r="B54" s="151"/>
    </row>
  </sheetData>
  <sheetProtection/>
  <mergeCells count="22">
    <mergeCell ref="C16:D16"/>
    <mergeCell ref="C17:D17"/>
    <mergeCell ref="C18:D18"/>
    <mergeCell ref="C19:D19"/>
    <mergeCell ref="C24:D24"/>
    <mergeCell ref="C25:D25"/>
    <mergeCell ref="E7:F7"/>
    <mergeCell ref="E8:F8"/>
    <mergeCell ref="A10:F10"/>
    <mergeCell ref="A12:B12"/>
    <mergeCell ref="C12:D13"/>
    <mergeCell ref="E12:F12"/>
    <mergeCell ref="E2:F2"/>
    <mergeCell ref="E4:F4"/>
    <mergeCell ref="D3:F3"/>
    <mergeCell ref="C26:D26"/>
    <mergeCell ref="C20:D20"/>
    <mergeCell ref="C21:D21"/>
    <mergeCell ref="C22:D22"/>
    <mergeCell ref="C23:D23"/>
    <mergeCell ref="C14:D14"/>
    <mergeCell ref="C15:D15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34"/>
  <sheetViews>
    <sheetView zoomScalePageLayoutView="0" workbookViewId="0" topLeftCell="A63">
      <selection activeCell="A64" sqref="A64:IV65"/>
    </sheetView>
  </sheetViews>
  <sheetFormatPr defaultColWidth="9.00390625" defaultRowHeight="12.75"/>
  <cols>
    <col min="1" max="1" width="18.25390625" style="21" customWidth="1"/>
    <col min="2" max="2" width="25.25390625" style="21" customWidth="1"/>
    <col min="3" max="3" width="48.00390625" style="21" customWidth="1"/>
    <col min="4" max="16384" width="9.125" style="21" customWidth="1"/>
  </cols>
  <sheetData>
    <row r="1" ht="15" hidden="1">
      <c r="C1" s="153" t="s">
        <v>639</v>
      </c>
    </row>
    <row r="2" ht="15" hidden="1">
      <c r="C2" s="153" t="s">
        <v>528</v>
      </c>
    </row>
    <row r="3" ht="15" hidden="1">
      <c r="C3" s="153" t="s">
        <v>675</v>
      </c>
    </row>
    <row r="5" spans="1:3" s="235" customFormat="1" ht="15.75">
      <c r="A5" s="234"/>
      <c r="B5" s="234"/>
      <c r="C5" s="153" t="s">
        <v>589</v>
      </c>
    </row>
    <row r="6" spans="1:3" s="235" customFormat="1" ht="15.75">
      <c r="A6" s="234"/>
      <c r="B6" s="234"/>
      <c r="C6" s="153" t="s">
        <v>528</v>
      </c>
    </row>
    <row r="7" spans="1:3" s="235" customFormat="1" ht="15.75">
      <c r="A7" s="234"/>
      <c r="B7" s="234"/>
      <c r="C7" s="153" t="s">
        <v>688</v>
      </c>
    </row>
    <row r="8" s="235" customFormat="1" ht="15.75">
      <c r="A8" s="236"/>
    </row>
    <row r="9" spans="1:6" s="238" customFormat="1" ht="36" customHeight="1">
      <c r="A9" s="446" t="s">
        <v>695</v>
      </c>
      <c r="B9" s="446"/>
      <c r="C9" s="446"/>
      <c r="D9" s="237"/>
      <c r="E9" s="237"/>
      <c r="F9" s="237"/>
    </row>
    <row r="10" s="240" customFormat="1" ht="6" customHeight="1">
      <c r="A10" s="239"/>
    </row>
    <row r="11" s="240" customFormat="1" ht="7.5" customHeight="1">
      <c r="A11" s="239" t="s">
        <v>349</v>
      </c>
    </row>
    <row r="12" spans="1:3" ht="27" customHeight="1">
      <c r="A12" s="437" t="s">
        <v>503</v>
      </c>
      <c r="B12" s="437"/>
      <c r="C12" s="447" t="s">
        <v>17</v>
      </c>
    </row>
    <row r="13" spans="1:3" ht="38.25">
      <c r="A13" s="43" t="s">
        <v>15</v>
      </c>
      <c r="B13" s="43" t="s">
        <v>16</v>
      </c>
      <c r="C13" s="448"/>
    </row>
    <row r="14" spans="1:3" ht="28.5" customHeight="1">
      <c r="A14" s="449" t="s">
        <v>386</v>
      </c>
      <c r="B14" s="449"/>
      <c r="C14" s="449"/>
    </row>
    <row r="15" spans="1:3" ht="81" customHeight="1">
      <c r="A15" s="131">
        <v>314</v>
      </c>
      <c r="B15" s="59" t="s">
        <v>25</v>
      </c>
      <c r="C15" s="242" t="s">
        <v>26</v>
      </c>
    </row>
    <row r="16" spans="1:3" ht="63.75">
      <c r="A16" s="131">
        <v>314</v>
      </c>
      <c r="B16" s="87" t="s">
        <v>27</v>
      </c>
      <c r="C16" s="242" t="s">
        <v>76</v>
      </c>
    </row>
    <row r="17" spans="1:3" ht="38.25" hidden="1">
      <c r="A17" s="131">
        <v>301</v>
      </c>
      <c r="B17" s="59" t="s">
        <v>28</v>
      </c>
      <c r="C17" s="243" t="s">
        <v>29</v>
      </c>
    </row>
    <row r="18" spans="1:3" ht="42" customHeight="1">
      <c r="A18" s="131">
        <v>314</v>
      </c>
      <c r="B18" s="59" t="s">
        <v>30</v>
      </c>
      <c r="C18" s="243" t="s">
        <v>31</v>
      </c>
    </row>
    <row r="19" spans="1:3" ht="82.5" customHeight="1">
      <c r="A19" s="131">
        <v>314</v>
      </c>
      <c r="B19" s="59" t="s">
        <v>32</v>
      </c>
      <c r="C19" s="243" t="s">
        <v>34</v>
      </c>
    </row>
    <row r="20" spans="1:3" ht="30.75" customHeight="1">
      <c r="A20" s="131">
        <v>314</v>
      </c>
      <c r="B20" s="59" t="s">
        <v>35</v>
      </c>
      <c r="C20" s="243" t="s">
        <v>36</v>
      </c>
    </row>
    <row r="21" spans="1:3" ht="27.75" customHeight="1">
      <c r="A21" s="131">
        <v>314</v>
      </c>
      <c r="B21" s="59" t="s">
        <v>37</v>
      </c>
      <c r="C21" s="243" t="s">
        <v>38</v>
      </c>
    </row>
    <row r="22" spans="1:3" ht="25.5" hidden="1">
      <c r="A22" s="131">
        <v>301</v>
      </c>
      <c r="B22" s="59" t="s">
        <v>39</v>
      </c>
      <c r="C22" s="243" t="s">
        <v>40</v>
      </c>
    </row>
    <row r="23" spans="1:3" ht="80.25" customHeight="1">
      <c r="A23" s="131">
        <v>314</v>
      </c>
      <c r="B23" s="59" t="s">
        <v>41</v>
      </c>
      <c r="C23" s="243" t="s">
        <v>42</v>
      </c>
    </row>
    <row r="24" spans="1:3" ht="76.5" hidden="1">
      <c r="A24" s="131">
        <v>301</v>
      </c>
      <c r="B24" s="59" t="s">
        <v>43</v>
      </c>
      <c r="C24" s="243" t="s">
        <v>44</v>
      </c>
    </row>
    <row r="25" spans="1:3" ht="81" customHeight="1" hidden="1">
      <c r="A25" s="131">
        <v>314</v>
      </c>
      <c r="B25" s="59" t="s">
        <v>46</v>
      </c>
      <c r="C25" s="243" t="s">
        <v>47</v>
      </c>
    </row>
    <row r="26" spans="1:3" ht="89.25" hidden="1">
      <c r="A26" s="131">
        <v>301</v>
      </c>
      <c r="B26" s="59" t="s">
        <v>48</v>
      </c>
      <c r="C26" s="243" t="s">
        <v>49</v>
      </c>
    </row>
    <row r="27" spans="1:3" ht="51" hidden="1">
      <c r="A27" s="131">
        <v>301</v>
      </c>
      <c r="B27" s="59" t="s">
        <v>50</v>
      </c>
      <c r="C27" s="243" t="s">
        <v>51</v>
      </c>
    </row>
    <row r="28" spans="1:3" ht="51" hidden="1">
      <c r="A28" s="131">
        <v>301</v>
      </c>
      <c r="B28" s="59" t="s">
        <v>52</v>
      </c>
      <c r="C28" s="243" t="s">
        <v>53</v>
      </c>
    </row>
    <row r="29" spans="1:3" ht="25.5" hidden="1">
      <c r="A29" s="131">
        <v>301</v>
      </c>
      <c r="B29" s="59" t="s">
        <v>54</v>
      </c>
      <c r="C29" s="243" t="s">
        <v>55</v>
      </c>
    </row>
    <row r="30" spans="1:3" ht="51">
      <c r="A30" s="131">
        <v>314</v>
      </c>
      <c r="B30" s="59" t="s">
        <v>56</v>
      </c>
      <c r="C30" s="243" t="s">
        <v>83</v>
      </c>
    </row>
    <row r="31" spans="1:3" ht="51" hidden="1">
      <c r="A31" s="131">
        <v>301</v>
      </c>
      <c r="B31" s="59" t="s">
        <v>84</v>
      </c>
      <c r="C31" s="243" t="s">
        <v>85</v>
      </c>
    </row>
    <row r="32" spans="1:3" ht="51" hidden="1">
      <c r="A32" s="131">
        <v>301</v>
      </c>
      <c r="B32" s="59" t="s">
        <v>86</v>
      </c>
      <c r="C32" s="243" t="s">
        <v>87</v>
      </c>
    </row>
    <row r="33" spans="1:3" ht="63.75" hidden="1">
      <c r="A33" s="131">
        <v>301</v>
      </c>
      <c r="B33" s="59" t="s">
        <v>88</v>
      </c>
      <c r="C33" s="243" t="s">
        <v>89</v>
      </c>
    </row>
    <row r="34" spans="1:3" ht="51" hidden="1">
      <c r="A34" s="131">
        <v>301</v>
      </c>
      <c r="B34" s="59" t="s">
        <v>90</v>
      </c>
      <c r="C34" s="243" t="s">
        <v>91</v>
      </c>
    </row>
    <row r="35" spans="1:3" ht="51" hidden="1">
      <c r="A35" s="131">
        <v>301</v>
      </c>
      <c r="B35" s="59" t="s">
        <v>92</v>
      </c>
      <c r="C35" s="243" t="s">
        <v>93</v>
      </c>
    </row>
    <row r="36" spans="1:3" ht="69" customHeight="1" hidden="1">
      <c r="A36" s="131"/>
      <c r="B36" s="59"/>
      <c r="C36" s="243"/>
    </row>
    <row r="37" spans="1:3" ht="69" customHeight="1" hidden="1">
      <c r="A37" s="131"/>
      <c r="B37" s="59"/>
      <c r="C37" s="243"/>
    </row>
    <row r="38" spans="1:3" ht="89.25" hidden="1">
      <c r="A38" s="131">
        <v>301</v>
      </c>
      <c r="B38" s="59" t="s">
        <v>95</v>
      </c>
      <c r="C38" s="243" t="s">
        <v>96</v>
      </c>
    </row>
    <row r="39" spans="1:3" ht="51" hidden="1">
      <c r="A39" s="131">
        <v>301</v>
      </c>
      <c r="B39" s="59" t="s">
        <v>18</v>
      </c>
      <c r="C39" s="243" t="s">
        <v>19</v>
      </c>
    </row>
    <row r="40" spans="1:3" ht="78" customHeight="1">
      <c r="A40" s="131">
        <v>314</v>
      </c>
      <c r="B40" s="59" t="s">
        <v>637</v>
      </c>
      <c r="C40" s="243" t="s">
        <v>638</v>
      </c>
    </row>
    <row r="41" spans="1:3" ht="30" customHeight="1">
      <c r="A41" s="131">
        <v>314</v>
      </c>
      <c r="B41" s="59" t="s">
        <v>98</v>
      </c>
      <c r="C41" s="243" t="s">
        <v>99</v>
      </c>
    </row>
    <row r="42" spans="1:3" ht="28.5" customHeight="1">
      <c r="A42" s="131">
        <v>314</v>
      </c>
      <c r="B42" s="59" t="s">
        <v>100</v>
      </c>
      <c r="C42" s="243" t="s">
        <v>101</v>
      </c>
    </row>
    <row r="43" spans="1:3" ht="30" customHeight="1">
      <c r="A43" s="131">
        <v>314</v>
      </c>
      <c r="B43" s="244" t="s">
        <v>607</v>
      </c>
      <c r="C43" s="243" t="s">
        <v>102</v>
      </c>
    </row>
    <row r="44" spans="1:3" ht="42" customHeight="1">
      <c r="A44" s="131">
        <v>314</v>
      </c>
      <c r="B44" s="245" t="s">
        <v>608</v>
      </c>
      <c r="C44" s="243" t="s">
        <v>103</v>
      </c>
    </row>
    <row r="45" spans="1:3" ht="38.25">
      <c r="A45" s="131">
        <v>314</v>
      </c>
      <c r="B45" s="357" t="s">
        <v>609</v>
      </c>
      <c r="C45" s="243" t="s">
        <v>339</v>
      </c>
    </row>
    <row r="46" spans="1:3" ht="38.25">
      <c r="A46" s="131">
        <v>314</v>
      </c>
      <c r="B46" s="357" t="s">
        <v>628</v>
      </c>
      <c r="C46" s="243" t="s">
        <v>629</v>
      </c>
    </row>
    <row r="47" spans="1:3" ht="18.75" customHeight="1">
      <c r="A47" s="131">
        <v>314</v>
      </c>
      <c r="B47" s="357" t="s">
        <v>610</v>
      </c>
      <c r="C47" s="243" t="s">
        <v>104</v>
      </c>
    </row>
    <row r="48" spans="1:3" ht="69" customHeight="1">
      <c r="A48" s="131">
        <v>314</v>
      </c>
      <c r="B48" s="357" t="s">
        <v>611</v>
      </c>
      <c r="C48" s="243" t="s">
        <v>140</v>
      </c>
    </row>
    <row r="49" spans="1:3" ht="25.5" hidden="1">
      <c r="A49" s="131">
        <v>314</v>
      </c>
      <c r="B49" s="357" t="s">
        <v>595</v>
      </c>
      <c r="C49" s="243" t="s">
        <v>141</v>
      </c>
    </row>
    <row r="50" spans="1:3" ht="38.25" hidden="1">
      <c r="A50" s="131">
        <v>314</v>
      </c>
      <c r="B50" s="357" t="s">
        <v>142</v>
      </c>
      <c r="C50" s="243" t="s">
        <v>143</v>
      </c>
    </row>
    <row r="51" spans="1:3" ht="42.75" customHeight="1">
      <c r="A51" s="131">
        <v>314</v>
      </c>
      <c r="B51" s="357" t="s">
        <v>612</v>
      </c>
      <c r="C51" s="246" t="s">
        <v>340</v>
      </c>
    </row>
    <row r="52" spans="1:3" ht="51" hidden="1">
      <c r="A52" s="131">
        <v>314</v>
      </c>
      <c r="B52" s="357" t="s">
        <v>145</v>
      </c>
      <c r="C52" s="243" t="s">
        <v>146</v>
      </c>
    </row>
    <row r="53" spans="1:3" ht="94.5" customHeight="1">
      <c r="A53" s="131">
        <v>314</v>
      </c>
      <c r="B53" s="357" t="s">
        <v>613</v>
      </c>
      <c r="C53" s="243" t="s">
        <v>147</v>
      </c>
    </row>
    <row r="54" spans="1:3" ht="49.5" customHeight="1">
      <c r="A54" s="131">
        <v>314</v>
      </c>
      <c r="B54" s="357" t="s">
        <v>614</v>
      </c>
      <c r="C54" s="243" t="s">
        <v>573</v>
      </c>
    </row>
    <row r="55" spans="1:3" ht="18.75" customHeight="1" hidden="1">
      <c r="A55" s="131"/>
      <c r="B55" s="357"/>
      <c r="C55" s="243"/>
    </row>
    <row r="56" spans="1:3" ht="54.75" customHeight="1">
      <c r="A56" s="131">
        <v>314</v>
      </c>
      <c r="B56" s="357" t="s">
        <v>615</v>
      </c>
      <c r="C56" s="243" t="s">
        <v>574</v>
      </c>
    </row>
    <row r="57" spans="1:3" ht="15">
      <c r="A57" s="131">
        <v>314</v>
      </c>
      <c r="B57" s="357" t="s">
        <v>616</v>
      </c>
      <c r="C57" s="243" t="s">
        <v>148</v>
      </c>
    </row>
    <row r="58" spans="1:3" ht="42" customHeight="1">
      <c r="A58" s="131">
        <v>314</v>
      </c>
      <c r="B58" s="357" t="s">
        <v>617</v>
      </c>
      <c r="C58" s="243" t="s">
        <v>214</v>
      </c>
    </row>
    <row r="59" spans="1:3" ht="38.25">
      <c r="A59" s="131">
        <v>314</v>
      </c>
      <c r="B59" s="357" t="s">
        <v>618</v>
      </c>
      <c r="C59" s="243" t="s">
        <v>150</v>
      </c>
    </row>
    <row r="60" spans="1:3" ht="45.75" customHeight="1">
      <c r="A60" s="131">
        <v>314</v>
      </c>
      <c r="B60" s="357" t="s">
        <v>619</v>
      </c>
      <c r="C60" s="243" t="s">
        <v>149</v>
      </c>
    </row>
    <row r="61" spans="1:3" ht="20.25" customHeight="1">
      <c r="A61" s="131">
        <v>314</v>
      </c>
      <c r="B61" s="357" t="s">
        <v>620</v>
      </c>
      <c r="C61" s="243" t="s">
        <v>563</v>
      </c>
    </row>
    <row r="62" spans="1:3" ht="66.75" customHeight="1">
      <c r="A62" s="131">
        <v>314</v>
      </c>
      <c r="B62" s="357" t="s">
        <v>621</v>
      </c>
      <c r="C62" s="243" t="s">
        <v>174</v>
      </c>
    </row>
    <row r="63" spans="1:3" ht="44.25" customHeight="1">
      <c r="A63" s="131">
        <v>314</v>
      </c>
      <c r="B63" s="357" t="s">
        <v>717</v>
      </c>
      <c r="C63" s="243" t="s">
        <v>718</v>
      </c>
    </row>
    <row r="64" spans="1:3" ht="74.25" customHeight="1" hidden="1">
      <c r="A64" s="131">
        <v>314</v>
      </c>
      <c r="B64" s="357" t="s">
        <v>622</v>
      </c>
      <c r="C64" s="243" t="s">
        <v>460</v>
      </c>
    </row>
    <row r="65" spans="1:3" ht="51" hidden="1">
      <c r="A65" s="131">
        <v>314</v>
      </c>
      <c r="B65" s="357" t="s">
        <v>623</v>
      </c>
      <c r="C65" s="243" t="s">
        <v>572</v>
      </c>
    </row>
    <row r="66" spans="1:3" ht="42.75" customHeight="1">
      <c r="A66" s="131">
        <v>314</v>
      </c>
      <c r="B66" s="357" t="s">
        <v>674</v>
      </c>
      <c r="C66" s="243" t="s">
        <v>671</v>
      </c>
    </row>
    <row r="67" spans="1:3" ht="39.75" customHeight="1">
      <c r="A67" s="131">
        <v>314</v>
      </c>
      <c r="B67" s="357" t="s">
        <v>624</v>
      </c>
      <c r="C67" s="243" t="s">
        <v>181</v>
      </c>
    </row>
    <row r="68" spans="1:3" ht="26.25" customHeight="1">
      <c r="A68" s="131">
        <v>314</v>
      </c>
      <c r="B68" s="357" t="s">
        <v>625</v>
      </c>
      <c r="C68" s="243" t="s">
        <v>182</v>
      </c>
    </row>
    <row r="69" spans="1:3" ht="89.25">
      <c r="A69" s="131">
        <v>314</v>
      </c>
      <c r="B69" s="357" t="s">
        <v>627</v>
      </c>
      <c r="C69" s="243" t="s">
        <v>564</v>
      </c>
    </row>
    <row r="70" spans="1:3" ht="66" customHeight="1">
      <c r="A70" s="131">
        <v>314</v>
      </c>
      <c r="B70" s="357" t="s">
        <v>626</v>
      </c>
      <c r="C70" s="243" t="s">
        <v>77</v>
      </c>
    </row>
    <row r="71" spans="1:3" ht="12.75" customHeight="1" hidden="1">
      <c r="A71" s="233"/>
      <c r="B71" s="233"/>
      <c r="C71" s="242"/>
    </row>
    <row r="72" spans="1:3" s="240" customFormat="1" ht="30" customHeight="1" hidden="1">
      <c r="A72" s="241"/>
      <c r="B72" s="241"/>
      <c r="C72" s="330"/>
    </row>
    <row r="73" spans="1:3" ht="27.75" customHeight="1" hidden="1">
      <c r="A73" s="330"/>
      <c r="B73" s="330"/>
      <c r="C73" s="247"/>
    </row>
    <row r="74" spans="1:3" ht="12.75" hidden="1">
      <c r="A74" s="310"/>
      <c r="B74" s="311"/>
      <c r="C74" s="243"/>
    </row>
    <row r="75" spans="1:3" ht="12.75" hidden="1">
      <c r="A75" s="248"/>
      <c r="B75" s="59"/>
      <c r="C75" s="243"/>
    </row>
    <row r="76" spans="1:3" ht="12.75" hidden="1">
      <c r="A76" s="248"/>
      <c r="B76" s="59"/>
      <c r="C76" s="243"/>
    </row>
    <row r="77" spans="1:3" ht="12.75" hidden="1">
      <c r="A77" s="249"/>
      <c r="B77" s="59"/>
      <c r="C77" s="251"/>
    </row>
    <row r="78" spans="1:3" ht="42" customHeight="1" hidden="1">
      <c r="A78" s="250"/>
      <c r="B78" s="251"/>
      <c r="C78" s="329"/>
    </row>
    <row r="79" spans="1:3" ht="191.25" hidden="1">
      <c r="A79" s="329" t="s">
        <v>351</v>
      </c>
      <c r="B79" s="329"/>
      <c r="C79" s="252"/>
    </row>
    <row r="80" spans="1:3" ht="12.75">
      <c r="A80" s="252"/>
      <c r="B80" s="252"/>
      <c r="C80" s="252"/>
    </row>
    <row r="81" spans="1:3" ht="12.75">
      <c r="A81" s="252"/>
      <c r="B81" s="252"/>
      <c r="C81" s="252"/>
    </row>
    <row r="82" spans="1:3" ht="12.75">
      <c r="A82" s="252"/>
      <c r="B82" s="252"/>
      <c r="C82" s="252"/>
    </row>
    <row r="83" spans="1:3" ht="12.75">
      <c r="A83" s="252"/>
      <c r="B83" s="252"/>
      <c r="C83" s="252"/>
    </row>
    <row r="84" spans="1:3" ht="12.75">
      <c r="A84" s="252"/>
      <c r="B84" s="252"/>
      <c r="C84" s="252"/>
    </row>
    <row r="85" spans="1:3" ht="12.75">
      <c r="A85" s="252"/>
      <c r="B85" s="252"/>
      <c r="C85" s="252"/>
    </row>
    <row r="86" spans="1:3" ht="12.75">
      <c r="A86" s="252"/>
      <c r="B86" s="252"/>
      <c r="C86" s="252"/>
    </row>
    <row r="87" spans="1:3" ht="12.75">
      <c r="A87" s="252"/>
      <c r="B87" s="252"/>
      <c r="C87" s="252"/>
    </row>
    <row r="88" spans="1:3" ht="12.75">
      <c r="A88" s="252"/>
      <c r="B88" s="252"/>
      <c r="C88" s="252"/>
    </row>
    <row r="89" spans="1:3" ht="12.75">
      <c r="A89" s="252"/>
      <c r="B89" s="252"/>
      <c r="C89" s="252"/>
    </row>
    <row r="90" spans="1:3" ht="12.75">
      <c r="A90" s="252"/>
      <c r="B90" s="252"/>
      <c r="C90" s="252"/>
    </row>
    <row r="91" spans="1:3" ht="12.75">
      <c r="A91" s="252"/>
      <c r="B91" s="252"/>
      <c r="C91" s="252"/>
    </row>
    <row r="92" spans="1:3" ht="12.75">
      <c r="A92" s="252"/>
      <c r="B92" s="252"/>
      <c r="C92" s="252"/>
    </row>
    <row r="93" spans="1:3" ht="12.75">
      <c r="A93" s="252"/>
      <c r="B93" s="252"/>
      <c r="C93" s="252"/>
    </row>
    <row r="94" spans="1:3" ht="12.75">
      <c r="A94" s="252"/>
      <c r="B94" s="252"/>
      <c r="C94" s="252"/>
    </row>
    <row r="95" spans="1:3" ht="12.75">
      <c r="A95" s="252"/>
      <c r="B95" s="252"/>
      <c r="C95" s="252"/>
    </row>
    <row r="96" spans="1:3" ht="12.75">
      <c r="A96" s="252"/>
      <c r="B96" s="252"/>
      <c r="C96" s="252"/>
    </row>
    <row r="97" spans="1:3" ht="12.75">
      <c r="A97" s="252"/>
      <c r="B97" s="252"/>
      <c r="C97" s="252"/>
    </row>
    <row r="98" spans="1:3" ht="12.75">
      <c r="A98" s="252"/>
      <c r="B98" s="252"/>
      <c r="C98" s="252"/>
    </row>
    <row r="99" spans="1:3" ht="12.75">
      <c r="A99" s="252"/>
      <c r="B99" s="252"/>
      <c r="C99" s="252"/>
    </row>
    <row r="100" spans="1:3" ht="12.75">
      <c r="A100" s="252"/>
      <c r="B100" s="252"/>
      <c r="C100" s="252"/>
    </row>
    <row r="101" spans="1:3" ht="12.75">
      <c r="A101" s="252"/>
      <c r="B101" s="252"/>
      <c r="C101" s="252"/>
    </row>
    <row r="102" spans="1:3" ht="12.75">
      <c r="A102" s="252"/>
      <c r="B102" s="252"/>
      <c r="C102" s="252"/>
    </row>
    <row r="103" spans="1:3" ht="12.75">
      <c r="A103" s="252"/>
      <c r="B103" s="252"/>
      <c r="C103" s="252"/>
    </row>
    <row r="104" spans="1:3" ht="12.75">
      <c r="A104" s="252"/>
      <c r="B104" s="252"/>
      <c r="C104" s="252"/>
    </row>
    <row r="105" spans="1:3" ht="12.75">
      <c r="A105" s="252"/>
      <c r="B105" s="252"/>
      <c r="C105" s="252"/>
    </row>
    <row r="106" spans="1:3" ht="12.75">
      <c r="A106" s="252"/>
      <c r="B106" s="252"/>
      <c r="C106" s="252"/>
    </row>
    <row r="107" spans="1:3" ht="12.75">
      <c r="A107" s="252"/>
      <c r="B107" s="252"/>
      <c r="C107" s="252"/>
    </row>
    <row r="108" spans="1:3" ht="12.75">
      <c r="A108" s="252"/>
      <c r="B108" s="252"/>
      <c r="C108" s="252"/>
    </row>
    <row r="109" spans="1:3" ht="12.75">
      <c r="A109" s="252"/>
      <c r="B109" s="252"/>
      <c r="C109" s="252"/>
    </row>
    <row r="110" spans="1:3" ht="12.75">
      <c r="A110" s="252"/>
      <c r="B110" s="252"/>
      <c r="C110" s="252"/>
    </row>
    <row r="111" spans="1:3" ht="12.75">
      <c r="A111" s="252"/>
      <c r="B111" s="252"/>
      <c r="C111" s="252"/>
    </row>
    <row r="112" spans="1:3" ht="12.75">
      <c r="A112" s="252"/>
      <c r="B112" s="252"/>
      <c r="C112" s="252"/>
    </row>
    <row r="113" spans="1:3" ht="12.75">
      <c r="A113" s="252"/>
      <c r="B113" s="252"/>
      <c r="C113" s="252"/>
    </row>
    <row r="114" spans="1:3" ht="12.75">
      <c r="A114" s="252"/>
      <c r="B114" s="252"/>
      <c r="C114" s="252"/>
    </row>
    <row r="115" spans="1:3" ht="12.75">
      <c r="A115" s="252"/>
      <c r="B115" s="252"/>
      <c r="C115" s="252"/>
    </row>
    <row r="116" spans="1:3" ht="12.75">
      <c r="A116" s="252"/>
      <c r="B116" s="252"/>
      <c r="C116" s="252"/>
    </row>
    <row r="117" spans="1:3" ht="12.75">
      <c r="A117" s="252"/>
      <c r="B117" s="252"/>
      <c r="C117" s="252"/>
    </row>
    <row r="118" spans="1:3" ht="12.75">
      <c r="A118" s="252"/>
      <c r="B118" s="252"/>
      <c r="C118" s="252"/>
    </row>
    <row r="119" spans="1:3" ht="12.75">
      <c r="A119" s="252"/>
      <c r="B119" s="252"/>
      <c r="C119" s="252"/>
    </row>
    <row r="120" spans="1:3" ht="12.75">
      <c r="A120" s="252"/>
      <c r="B120" s="252"/>
      <c r="C120" s="252"/>
    </row>
    <row r="121" spans="1:3" ht="12.75">
      <c r="A121" s="252"/>
      <c r="B121" s="252"/>
      <c r="C121" s="252"/>
    </row>
    <row r="122" spans="1:3" ht="12.75">
      <c r="A122" s="252"/>
      <c r="B122" s="252"/>
      <c r="C122" s="252"/>
    </row>
    <row r="123" spans="1:3" ht="12.75">
      <c r="A123" s="252"/>
      <c r="B123" s="252"/>
      <c r="C123" s="252"/>
    </row>
    <row r="124" spans="1:3" ht="12.75">
      <c r="A124" s="252"/>
      <c r="B124" s="252"/>
      <c r="C124" s="252"/>
    </row>
    <row r="125" spans="1:3" ht="12.75">
      <c r="A125" s="252"/>
      <c r="B125" s="252"/>
      <c r="C125" s="252"/>
    </row>
    <row r="126" spans="1:3" ht="12.75">
      <c r="A126" s="252"/>
      <c r="B126" s="252"/>
      <c r="C126" s="252"/>
    </row>
    <row r="127" spans="1:3" ht="12.75">
      <c r="A127" s="252"/>
      <c r="B127" s="252"/>
      <c r="C127" s="252"/>
    </row>
    <row r="128" spans="1:3" ht="12.75">
      <c r="A128" s="252"/>
      <c r="B128" s="252"/>
      <c r="C128" s="252"/>
    </row>
    <row r="129" spans="1:3" ht="12.75">
      <c r="A129" s="252"/>
      <c r="B129" s="252"/>
      <c r="C129" s="252"/>
    </row>
    <row r="130" spans="1:3" ht="12.75">
      <c r="A130" s="252"/>
      <c r="B130" s="252"/>
      <c r="C130" s="252"/>
    </row>
    <row r="131" spans="1:3" ht="12.75">
      <c r="A131" s="252"/>
      <c r="B131" s="252"/>
      <c r="C131" s="252"/>
    </row>
    <row r="132" spans="1:3" ht="12.75">
      <c r="A132" s="252"/>
      <c r="B132" s="252"/>
      <c r="C132" s="252"/>
    </row>
    <row r="133" spans="1:3" ht="12.75">
      <c r="A133" s="252"/>
      <c r="B133" s="252"/>
      <c r="C133" s="252"/>
    </row>
    <row r="134" spans="1:2" ht="12.75">
      <c r="A134" s="252"/>
      <c r="B134" s="252"/>
    </row>
  </sheetData>
  <sheetProtection/>
  <mergeCells count="4">
    <mergeCell ref="A9:C9"/>
    <mergeCell ref="C12:C13"/>
    <mergeCell ref="A14:C14"/>
    <mergeCell ref="A12:B12"/>
  </mergeCells>
  <printOptions/>
  <pageMargins left="0.984251968503937" right="0.5905511811023623" top="0.5905511811023623" bottom="0.5905511811023623" header="0.5118110236220472" footer="0.5118110236220472"/>
  <pageSetup horizontalDpi="300" verticalDpi="3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75"/>
  <sheetViews>
    <sheetView zoomScalePageLayoutView="0" workbookViewId="0" topLeftCell="A1">
      <selection activeCell="A6" sqref="A6:F6"/>
    </sheetView>
  </sheetViews>
  <sheetFormatPr defaultColWidth="9.00390625" defaultRowHeight="12.75"/>
  <cols>
    <col min="1" max="1" width="10.875" style="21" customWidth="1"/>
    <col min="2" max="2" width="30.25390625" style="21" customWidth="1"/>
    <col min="3" max="5" width="9.125" style="21" customWidth="1"/>
    <col min="6" max="6" width="22.25390625" style="21" customWidth="1"/>
    <col min="7" max="16384" width="9.125" style="21" customWidth="1"/>
  </cols>
  <sheetData>
    <row r="1" spans="1:13" ht="15.75">
      <c r="A1" s="4"/>
      <c r="B1" s="130"/>
      <c r="C1" s="253"/>
      <c r="D1" s="254" t="s">
        <v>80</v>
      </c>
      <c r="E1" s="255"/>
      <c r="F1" s="255"/>
      <c r="G1" s="255"/>
      <c r="H1" s="255"/>
      <c r="I1" s="255"/>
      <c r="J1" s="255"/>
      <c r="K1" s="255"/>
      <c r="L1" s="255"/>
      <c r="M1" s="255"/>
    </row>
    <row r="2" spans="1:13" ht="15.75">
      <c r="A2" s="4"/>
      <c r="B2" s="130"/>
      <c r="C2" s="256"/>
      <c r="D2" s="254" t="s">
        <v>365</v>
      </c>
      <c r="E2" s="255"/>
      <c r="F2" s="255"/>
      <c r="G2" s="255"/>
      <c r="H2" s="255"/>
      <c r="I2" s="255"/>
      <c r="J2" s="255"/>
      <c r="K2" s="255"/>
      <c r="L2" s="255"/>
      <c r="M2" s="255"/>
    </row>
    <row r="3" spans="1:13" ht="15.75">
      <c r="A3" s="4"/>
      <c r="B3" s="130"/>
      <c r="C3" s="256"/>
      <c r="D3" s="254" t="s">
        <v>689</v>
      </c>
      <c r="E3" s="255"/>
      <c r="F3" s="255"/>
      <c r="G3" s="255"/>
      <c r="H3" s="255"/>
      <c r="I3" s="255"/>
      <c r="J3" s="255"/>
      <c r="K3" s="255"/>
      <c r="L3" s="255"/>
      <c r="M3" s="255"/>
    </row>
    <row r="4" spans="1:13" ht="15.75">
      <c r="A4" s="4"/>
      <c r="B4" s="130"/>
      <c r="C4" s="256"/>
      <c r="D4" s="8"/>
      <c r="E4" s="255"/>
      <c r="F4" s="255"/>
      <c r="G4" s="255"/>
      <c r="H4" s="255"/>
      <c r="I4" s="255"/>
      <c r="J4" s="255"/>
      <c r="K4" s="255"/>
      <c r="L4" s="255"/>
      <c r="M4" s="255"/>
    </row>
    <row r="5" spans="1:13" ht="15.75">
      <c r="A5" s="4"/>
      <c r="B5" s="130"/>
      <c r="C5" s="256"/>
      <c r="D5" s="255"/>
      <c r="E5" s="255"/>
      <c r="F5" s="255"/>
      <c r="G5" s="255"/>
      <c r="H5" s="255"/>
      <c r="I5" s="255"/>
      <c r="J5" s="255"/>
      <c r="K5" s="255"/>
      <c r="L5" s="255"/>
      <c r="M5" s="255"/>
    </row>
    <row r="6" spans="1:13" ht="51" customHeight="1">
      <c r="A6" s="446" t="s">
        <v>696</v>
      </c>
      <c r="B6" s="446"/>
      <c r="C6" s="446"/>
      <c r="D6" s="446"/>
      <c r="E6" s="446"/>
      <c r="F6" s="446"/>
      <c r="G6" s="4"/>
      <c r="H6" s="4"/>
      <c r="I6" s="4"/>
      <c r="J6" s="4"/>
      <c r="K6" s="4"/>
      <c r="L6" s="4"/>
      <c r="M6" s="4"/>
    </row>
    <row r="8" spans="1:6" s="221" customFormat="1" ht="32.25" customHeight="1">
      <c r="A8" s="428" t="s">
        <v>503</v>
      </c>
      <c r="B8" s="428"/>
      <c r="C8" s="437" t="s">
        <v>506</v>
      </c>
      <c r="D8" s="437"/>
      <c r="E8" s="437"/>
      <c r="F8" s="437"/>
    </row>
    <row r="9" spans="1:6" s="221" customFormat="1" ht="104.25" customHeight="1">
      <c r="A9" s="43" t="s">
        <v>507</v>
      </c>
      <c r="B9" s="43" t="s">
        <v>508</v>
      </c>
      <c r="C9" s="437"/>
      <c r="D9" s="437"/>
      <c r="E9" s="437"/>
      <c r="F9" s="437"/>
    </row>
    <row r="10" spans="1:6" s="221" customFormat="1" ht="15">
      <c r="A10" s="43">
        <v>1</v>
      </c>
      <c r="B10" s="43">
        <v>2</v>
      </c>
      <c r="C10" s="444">
        <v>3</v>
      </c>
      <c r="D10" s="452"/>
      <c r="E10" s="452"/>
      <c r="F10" s="445"/>
    </row>
    <row r="11" spans="1:13" ht="33" customHeight="1">
      <c r="A11" s="456" t="s">
        <v>154</v>
      </c>
      <c r="B11" s="457"/>
      <c r="C11" s="457"/>
      <c r="D11" s="457"/>
      <c r="E11" s="457"/>
      <c r="F11" s="458"/>
      <c r="G11" s="68"/>
      <c r="H11" s="68"/>
      <c r="I11" s="68"/>
      <c r="J11" s="68"/>
      <c r="K11" s="68"/>
      <c r="L11" s="68"/>
      <c r="M11" s="68"/>
    </row>
    <row r="12" spans="1:13" ht="29.25" customHeight="1">
      <c r="A12" s="32" t="s">
        <v>155</v>
      </c>
      <c r="B12" s="257" t="s">
        <v>344</v>
      </c>
      <c r="C12" s="453" t="s">
        <v>345</v>
      </c>
      <c r="D12" s="454"/>
      <c r="E12" s="454"/>
      <c r="F12" s="455"/>
      <c r="G12" s="68"/>
      <c r="H12" s="68"/>
      <c r="I12" s="68"/>
      <c r="J12" s="68"/>
      <c r="K12" s="68"/>
      <c r="L12" s="68"/>
      <c r="M12" s="68"/>
    </row>
    <row r="13" spans="1:13" ht="30.75" customHeight="1">
      <c r="A13" s="32" t="s">
        <v>155</v>
      </c>
      <c r="B13" s="257" t="s">
        <v>346</v>
      </c>
      <c r="C13" s="453" t="s">
        <v>347</v>
      </c>
      <c r="D13" s="454"/>
      <c r="E13" s="454"/>
      <c r="F13" s="455"/>
      <c r="G13" s="68"/>
      <c r="H13" s="68"/>
      <c r="I13" s="68"/>
      <c r="J13" s="68"/>
      <c r="K13" s="68"/>
      <c r="L13" s="68"/>
      <c r="M13" s="68"/>
    </row>
    <row r="14" spans="1:13" ht="42.75" customHeight="1" hidden="1">
      <c r="A14" s="32"/>
      <c r="B14" s="43"/>
      <c r="C14" s="451"/>
      <c r="D14" s="451"/>
      <c r="E14" s="451"/>
      <c r="F14" s="451"/>
      <c r="G14" s="4"/>
      <c r="H14" s="4"/>
      <c r="I14" s="4"/>
      <c r="J14" s="4"/>
      <c r="K14" s="4"/>
      <c r="L14" s="4"/>
      <c r="M14" s="4"/>
    </row>
    <row r="15" spans="1:6" ht="42" customHeight="1" hidden="1">
      <c r="A15" s="32"/>
      <c r="B15" s="43"/>
      <c r="C15" s="453"/>
      <c r="D15" s="454"/>
      <c r="E15" s="454"/>
      <c r="F15" s="455"/>
    </row>
    <row r="16" spans="1:6" ht="15.75">
      <c r="A16" s="4"/>
      <c r="B16" s="258"/>
      <c r="C16" s="258"/>
      <c r="D16" s="259"/>
      <c r="E16" s="259"/>
      <c r="F16" s="259"/>
    </row>
    <row r="17" spans="1:6" ht="15.75">
      <c r="A17" s="4"/>
      <c r="B17" s="258"/>
      <c r="C17" s="258"/>
      <c r="D17" s="259"/>
      <c r="E17" s="259"/>
      <c r="F17" s="259"/>
    </row>
    <row r="18" spans="1:6" ht="15.75">
      <c r="A18" s="4"/>
      <c r="B18" s="258"/>
      <c r="C18" s="258"/>
      <c r="D18" s="259"/>
      <c r="E18" s="259"/>
      <c r="F18" s="259"/>
    </row>
    <row r="19" spans="1:6" ht="15.75">
      <c r="A19" s="4"/>
      <c r="B19" s="258"/>
      <c r="C19" s="258"/>
      <c r="D19" s="259"/>
      <c r="E19" s="259"/>
      <c r="F19" s="259"/>
    </row>
    <row r="20" spans="1:6" ht="15.75">
      <c r="A20" s="4"/>
      <c r="B20" s="258"/>
      <c r="C20" s="258"/>
      <c r="D20" s="259"/>
      <c r="E20" s="259"/>
      <c r="F20" s="259"/>
    </row>
    <row r="21" spans="1:6" ht="15.75">
      <c r="A21" s="4"/>
      <c r="B21" s="258"/>
      <c r="C21" s="258"/>
      <c r="D21" s="259"/>
      <c r="E21" s="259"/>
      <c r="F21" s="259"/>
    </row>
    <row r="22" spans="1:6" ht="15.75">
      <c r="A22" s="4"/>
      <c r="B22" s="258"/>
      <c r="C22" s="258"/>
      <c r="D22" s="259"/>
      <c r="E22" s="259"/>
      <c r="F22" s="259"/>
    </row>
    <row r="23" spans="1:6" ht="15.75">
      <c r="A23" s="4"/>
      <c r="B23" s="258"/>
      <c r="C23" s="258"/>
      <c r="D23" s="259"/>
      <c r="E23" s="259"/>
      <c r="F23" s="259"/>
    </row>
    <row r="24" spans="1:6" ht="15.75">
      <c r="A24" s="4"/>
      <c r="B24" s="258"/>
      <c r="C24" s="258"/>
      <c r="D24" s="259"/>
      <c r="E24" s="259"/>
      <c r="F24" s="259"/>
    </row>
    <row r="25" spans="1:6" ht="15.75">
      <c r="A25" s="4"/>
      <c r="B25" s="258"/>
      <c r="C25" s="258"/>
      <c r="D25" s="259"/>
      <c r="E25" s="259"/>
      <c r="F25" s="259"/>
    </row>
    <row r="26" spans="1:6" ht="15.75">
      <c r="A26" s="4"/>
      <c r="B26" s="258"/>
      <c r="C26" s="450"/>
      <c r="D26" s="259"/>
      <c r="E26" s="259"/>
      <c r="F26" s="259"/>
    </row>
    <row r="27" spans="1:6" ht="15.75">
      <c r="A27" s="4"/>
      <c r="B27" s="258"/>
      <c r="C27" s="450"/>
      <c r="D27" s="259"/>
      <c r="E27" s="259"/>
      <c r="F27" s="259"/>
    </row>
    <row r="28" spans="2:6" ht="15.75">
      <c r="B28" s="258"/>
      <c r="C28" s="258"/>
      <c r="D28" s="259"/>
      <c r="E28" s="259"/>
      <c r="F28" s="259"/>
    </row>
    <row r="29" spans="2:6" ht="15.75">
      <c r="B29" s="258"/>
      <c r="C29" s="258"/>
      <c r="D29" s="259"/>
      <c r="E29" s="259"/>
      <c r="F29" s="259"/>
    </row>
    <row r="30" spans="2:6" ht="15.75">
      <c r="B30" s="260"/>
      <c r="C30" s="260"/>
      <c r="D30" s="261"/>
      <c r="E30" s="261"/>
      <c r="F30" s="261"/>
    </row>
    <row r="31" spans="2:6" ht="15.75">
      <c r="B31" s="258"/>
      <c r="C31" s="262"/>
      <c r="D31" s="259"/>
      <c r="E31" s="259"/>
      <c r="F31" s="259"/>
    </row>
    <row r="32" spans="2:6" ht="15.75">
      <c r="B32" s="258"/>
      <c r="C32" s="258"/>
      <c r="D32" s="259"/>
      <c r="E32" s="259"/>
      <c r="F32" s="259"/>
    </row>
    <row r="33" spans="2:6" ht="15.75">
      <c r="B33" s="263"/>
      <c r="C33" s="262"/>
      <c r="D33" s="259"/>
      <c r="E33" s="259"/>
      <c r="F33" s="259"/>
    </row>
    <row r="34" spans="2:6" ht="15.75">
      <c r="B34" s="258"/>
      <c r="C34" s="258"/>
      <c r="D34" s="259"/>
      <c r="E34" s="259"/>
      <c r="F34" s="259"/>
    </row>
    <row r="35" spans="2:6" ht="15.75">
      <c r="B35" s="258"/>
      <c r="C35" s="258"/>
      <c r="D35" s="259"/>
      <c r="E35" s="259"/>
      <c r="F35" s="259"/>
    </row>
    <row r="36" spans="2:6" ht="15.75">
      <c r="B36" s="264"/>
      <c r="C36" s="262"/>
      <c r="D36" s="259"/>
      <c r="E36" s="259"/>
      <c r="F36" s="259"/>
    </row>
    <row r="37" spans="2:6" ht="15.75">
      <c r="B37" s="234"/>
      <c r="C37" s="258"/>
      <c r="D37" s="259"/>
      <c r="E37" s="259"/>
      <c r="F37" s="259"/>
    </row>
    <row r="38" spans="2:6" ht="15.75">
      <c r="B38" s="234"/>
      <c r="C38" s="262"/>
      <c r="D38" s="259"/>
      <c r="E38" s="259"/>
      <c r="F38" s="259"/>
    </row>
    <row r="39" spans="2:6" ht="15.75">
      <c r="B39" s="258"/>
      <c r="C39" s="258"/>
      <c r="D39" s="259"/>
      <c r="E39" s="259"/>
      <c r="F39" s="259"/>
    </row>
    <row r="40" spans="2:6" ht="15.75">
      <c r="B40" s="234"/>
      <c r="C40" s="262"/>
      <c r="D40" s="259"/>
      <c r="E40" s="259"/>
      <c r="F40" s="259"/>
    </row>
    <row r="41" spans="2:6" ht="15.75">
      <c r="B41" s="258"/>
      <c r="C41" s="258"/>
      <c r="D41" s="259"/>
      <c r="E41" s="259"/>
      <c r="F41" s="259"/>
    </row>
    <row r="42" spans="2:6" ht="15.75">
      <c r="B42" s="234"/>
      <c r="C42" s="262"/>
      <c r="D42" s="259"/>
      <c r="E42" s="259"/>
      <c r="F42" s="259"/>
    </row>
    <row r="43" spans="2:6" ht="15.75">
      <c r="B43" s="258"/>
      <c r="C43" s="258"/>
      <c r="D43" s="259"/>
      <c r="E43" s="259"/>
      <c r="F43" s="259"/>
    </row>
    <row r="44" spans="2:6" ht="15.75">
      <c r="B44" s="234"/>
      <c r="C44" s="262"/>
      <c r="D44" s="259"/>
      <c r="E44" s="259"/>
      <c r="F44" s="259"/>
    </row>
    <row r="45" spans="2:6" ht="15.75">
      <c r="B45" s="258"/>
      <c r="C45" s="258"/>
      <c r="D45" s="259"/>
      <c r="E45" s="259"/>
      <c r="F45" s="259"/>
    </row>
    <row r="46" spans="2:6" ht="15.75">
      <c r="B46" s="234"/>
      <c r="C46" s="262"/>
      <c r="D46" s="259"/>
      <c r="E46" s="259"/>
      <c r="F46" s="259"/>
    </row>
    <row r="47" spans="2:6" ht="15.75">
      <c r="B47" s="258"/>
      <c r="C47" s="258"/>
      <c r="D47" s="259"/>
      <c r="E47" s="259"/>
      <c r="F47" s="259"/>
    </row>
    <row r="48" spans="2:6" ht="15.75">
      <c r="B48" s="264"/>
      <c r="C48" s="262"/>
      <c r="D48" s="259"/>
      <c r="E48" s="259"/>
      <c r="F48" s="259"/>
    </row>
    <row r="49" spans="2:6" ht="15.75">
      <c r="B49" s="234"/>
      <c r="C49" s="258"/>
      <c r="D49" s="259"/>
      <c r="E49" s="259"/>
      <c r="F49" s="259"/>
    </row>
    <row r="50" spans="2:6" ht="15.75">
      <c r="B50" s="258"/>
      <c r="C50" s="258"/>
      <c r="D50" s="259"/>
      <c r="E50" s="259"/>
      <c r="F50" s="259"/>
    </row>
    <row r="51" spans="2:6" ht="15.75">
      <c r="B51" s="264"/>
      <c r="C51" s="262"/>
      <c r="D51" s="259"/>
      <c r="E51" s="259"/>
      <c r="F51" s="259"/>
    </row>
    <row r="52" spans="2:6" ht="15.75">
      <c r="B52" s="234"/>
      <c r="C52" s="258"/>
      <c r="D52" s="259"/>
      <c r="E52" s="259"/>
      <c r="F52" s="259"/>
    </row>
    <row r="53" spans="2:6" ht="15.75">
      <c r="B53" s="260"/>
      <c r="C53" s="260"/>
      <c r="D53" s="261"/>
      <c r="E53" s="261"/>
      <c r="F53" s="261"/>
    </row>
    <row r="54" spans="2:6" ht="15.75">
      <c r="B54" s="258"/>
      <c r="C54" s="258"/>
      <c r="D54" s="259"/>
      <c r="E54" s="259"/>
      <c r="F54" s="259"/>
    </row>
    <row r="55" spans="2:6" ht="15.75">
      <c r="B55" s="264"/>
      <c r="C55" s="262"/>
      <c r="D55" s="259"/>
      <c r="E55" s="259"/>
      <c r="F55" s="259"/>
    </row>
    <row r="56" spans="2:6" ht="15.75">
      <c r="B56" s="258"/>
      <c r="C56" s="258"/>
      <c r="D56" s="259"/>
      <c r="E56" s="259"/>
      <c r="F56" s="259"/>
    </row>
    <row r="57" spans="2:6" ht="15.75">
      <c r="B57" s="234"/>
      <c r="C57" s="258"/>
      <c r="D57" s="259"/>
      <c r="E57" s="259"/>
      <c r="F57" s="259"/>
    </row>
    <row r="58" spans="2:6" ht="15.75">
      <c r="B58" s="264"/>
      <c r="C58" s="262"/>
      <c r="D58" s="259"/>
      <c r="E58" s="259"/>
      <c r="F58" s="259"/>
    </row>
    <row r="59" spans="2:6" ht="15.75">
      <c r="B59" s="234"/>
      <c r="C59" s="258"/>
      <c r="D59" s="259"/>
      <c r="E59" s="259"/>
      <c r="F59" s="259"/>
    </row>
    <row r="60" spans="2:6" ht="15.75">
      <c r="B60" s="234"/>
      <c r="C60" s="258"/>
      <c r="D60" s="259"/>
      <c r="E60" s="259"/>
      <c r="F60" s="259"/>
    </row>
    <row r="61" spans="2:6" ht="15.75">
      <c r="B61" s="259"/>
      <c r="C61" s="259"/>
      <c r="D61" s="259"/>
      <c r="E61" s="259"/>
      <c r="F61" s="259"/>
    </row>
    <row r="62" spans="2:6" ht="15.75">
      <c r="B62" s="259"/>
      <c r="C62" s="259"/>
      <c r="D62" s="259"/>
      <c r="E62" s="259"/>
      <c r="F62" s="259"/>
    </row>
    <row r="63" spans="2:6" ht="15.75">
      <c r="B63" s="259"/>
      <c r="C63" s="259"/>
      <c r="D63" s="259"/>
      <c r="E63" s="259"/>
      <c r="F63" s="259"/>
    </row>
    <row r="64" spans="2:6" ht="15.75">
      <c r="B64" s="259"/>
      <c r="C64" s="259"/>
      <c r="D64" s="259"/>
      <c r="E64" s="259"/>
      <c r="F64" s="259"/>
    </row>
    <row r="65" spans="2:6" ht="15.75">
      <c r="B65" s="259"/>
      <c r="C65" s="259"/>
      <c r="D65" s="259"/>
      <c r="E65" s="259"/>
      <c r="F65" s="259"/>
    </row>
    <row r="66" spans="2:6" ht="15.75">
      <c r="B66" s="259"/>
      <c r="C66" s="259"/>
      <c r="D66" s="259"/>
      <c r="E66" s="259"/>
      <c r="F66" s="259"/>
    </row>
    <row r="67" spans="2:6" ht="15.75">
      <c r="B67" s="259"/>
      <c r="C67" s="259"/>
      <c r="D67" s="259"/>
      <c r="E67" s="259"/>
      <c r="F67" s="259"/>
    </row>
    <row r="68" spans="2:6" ht="15.75">
      <c r="B68" s="259"/>
      <c r="C68" s="259"/>
      <c r="D68" s="259"/>
      <c r="E68" s="259"/>
      <c r="F68" s="259"/>
    </row>
    <row r="69" spans="2:6" ht="15.75">
      <c r="B69" s="259"/>
      <c r="C69" s="259"/>
      <c r="D69" s="259"/>
      <c r="E69" s="259"/>
      <c r="F69" s="259"/>
    </row>
    <row r="70" spans="2:6" ht="15.75">
      <c r="B70" s="259"/>
      <c r="C70" s="259"/>
      <c r="D70" s="259"/>
      <c r="E70" s="259"/>
      <c r="F70" s="259"/>
    </row>
    <row r="71" spans="2:6" ht="15.75">
      <c r="B71" s="259"/>
      <c r="C71" s="259"/>
      <c r="D71" s="259"/>
      <c r="E71" s="259"/>
      <c r="F71" s="259"/>
    </row>
    <row r="72" spans="2:6" ht="15.75">
      <c r="B72" s="4"/>
      <c r="C72" s="4"/>
      <c r="D72" s="4"/>
      <c r="E72" s="4"/>
      <c r="F72" s="4"/>
    </row>
    <row r="73" spans="2:6" ht="15.75">
      <c r="B73" s="4"/>
      <c r="C73" s="4"/>
      <c r="D73" s="4"/>
      <c r="E73" s="4"/>
      <c r="F73" s="4"/>
    </row>
    <row r="74" spans="2:6" ht="15.75">
      <c r="B74" s="4"/>
      <c r="C74" s="4"/>
      <c r="D74" s="4"/>
      <c r="E74" s="4"/>
      <c r="F74" s="4"/>
    </row>
    <row r="75" spans="2:6" ht="15.75">
      <c r="B75" s="4"/>
      <c r="C75" s="4"/>
      <c r="D75" s="4"/>
      <c r="E75" s="4"/>
      <c r="F75" s="4"/>
    </row>
  </sheetData>
  <sheetProtection/>
  <mergeCells count="10">
    <mergeCell ref="C26:C27"/>
    <mergeCell ref="C14:F14"/>
    <mergeCell ref="A6:F6"/>
    <mergeCell ref="A8:B8"/>
    <mergeCell ref="C8:F9"/>
    <mergeCell ref="C10:F10"/>
    <mergeCell ref="C15:F15"/>
    <mergeCell ref="A11:F11"/>
    <mergeCell ref="C12:F12"/>
    <mergeCell ref="C13:F13"/>
  </mergeCells>
  <printOptions/>
  <pageMargins left="0.7874015748031497" right="0.3937007874015748" top="0.5905511811023623" bottom="0.5905511811023623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42"/>
  <sheetViews>
    <sheetView zoomScalePageLayoutView="0" workbookViewId="0" topLeftCell="A116">
      <selection activeCell="G110" sqref="G110"/>
    </sheetView>
  </sheetViews>
  <sheetFormatPr defaultColWidth="9.00390625" defaultRowHeight="12.75"/>
  <cols>
    <col min="1" max="1" width="4.00390625" style="129" customWidth="1"/>
    <col min="2" max="2" width="6.00390625" style="129" customWidth="1"/>
    <col min="3" max="3" width="3.375" style="129" customWidth="1"/>
    <col min="4" max="4" width="4.375" style="129" customWidth="1"/>
    <col min="5" max="5" width="4.125" style="129" customWidth="1"/>
    <col min="6" max="6" width="62.00390625" style="129" customWidth="1"/>
    <col min="7" max="7" width="12.25390625" style="129" customWidth="1"/>
    <col min="8" max="16384" width="9.125" style="129" customWidth="1"/>
  </cols>
  <sheetData>
    <row r="1" ht="15" hidden="1">
      <c r="F1" s="231" t="s">
        <v>678</v>
      </c>
    </row>
    <row r="2" ht="15" hidden="1">
      <c r="F2" s="231" t="s">
        <v>379</v>
      </c>
    </row>
    <row r="3" ht="15" hidden="1">
      <c r="F3" s="418" t="s">
        <v>683</v>
      </c>
    </row>
    <row r="4" ht="15">
      <c r="F4" s="418"/>
    </row>
    <row r="5" ht="15">
      <c r="F5" s="231" t="s">
        <v>678</v>
      </c>
    </row>
    <row r="6" ht="15">
      <c r="F6" s="231" t="s">
        <v>740</v>
      </c>
    </row>
    <row r="7" spans="6:7" ht="13.5">
      <c r="F7" s="433" t="s">
        <v>757</v>
      </c>
      <c r="G7" s="435"/>
    </row>
    <row r="8" ht="15">
      <c r="F8" s="418"/>
    </row>
    <row r="10" spans="1:6" s="4" customFormat="1" ht="15.75">
      <c r="A10" s="8"/>
      <c r="B10" s="8"/>
      <c r="C10" s="217"/>
      <c r="D10" s="217"/>
      <c r="E10" s="265"/>
      <c r="F10" s="231" t="s">
        <v>719</v>
      </c>
    </row>
    <row r="11" spans="1:6" s="4" customFormat="1" ht="15.75">
      <c r="A11" s="8"/>
      <c r="B11" s="8"/>
      <c r="C11" s="217"/>
      <c r="D11" s="217"/>
      <c r="E11" s="265"/>
      <c r="F11" s="231" t="s">
        <v>379</v>
      </c>
    </row>
    <row r="12" spans="1:6" s="4" customFormat="1" ht="15.75">
      <c r="A12" s="8"/>
      <c r="B12" s="8"/>
      <c r="C12" s="217"/>
      <c r="D12" s="217"/>
      <c r="E12" s="265"/>
      <c r="F12" s="231" t="s">
        <v>739</v>
      </c>
    </row>
    <row r="13" spans="1:5" s="4" customFormat="1" ht="15.75">
      <c r="A13" s="8"/>
      <c r="B13" s="8"/>
      <c r="C13" s="217"/>
      <c r="D13" s="217"/>
      <c r="E13" s="265"/>
    </row>
    <row r="14" s="4" customFormat="1" ht="12.75" customHeight="1"/>
    <row r="15" spans="1:6" s="4" customFormat="1" ht="16.5" customHeight="1">
      <c r="A15" s="459" t="s">
        <v>697</v>
      </c>
      <c r="B15" s="459"/>
      <c r="C15" s="459"/>
      <c r="D15" s="459"/>
      <c r="E15" s="459"/>
      <c r="F15" s="459"/>
    </row>
    <row r="16" spans="1:6" ht="12.75">
      <c r="A16" s="250"/>
      <c r="B16" s="250"/>
      <c r="C16" s="250"/>
      <c r="D16" s="250"/>
      <c r="E16" s="250"/>
      <c r="F16" s="250"/>
    </row>
    <row r="17" spans="1:7" ht="39" customHeight="1">
      <c r="A17" s="437"/>
      <c r="B17" s="437"/>
      <c r="C17" s="437"/>
      <c r="D17" s="437"/>
      <c r="E17" s="437"/>
      <c r="F17" s="266" t="s">
        <v>413</v>
      </c>
      <c r="G17" s="132" t="s">
        <v>225</v>
      </c>
    </row>
    <row r="18" spans="1:7" s="267" customFormat="1" ht="12.75">
      <c r="A18" s="461">
        <v>1</v>
      </c>
      <c r="B18" s="461"/>
      <c r="C18" s="461"/>
      <c r="D18" s="461"/>
      <c r="E18" s="461"/>
      <c r="F18" s="134">
        <v>2</v>
      </c>
      <c r="G18" s="134">
        <v>3</v>
      </c>
    </row>
    <row r="19" spans="1:7" s="20" customFormat="1" ht="12.75">
      <c r="A19" s="18"/>
      <c r="B19" s="18"/>
      <c r="C19" s="18"/>
      <c r="D19" s="18"/>
      <c r="E19" s="18"/>
      <c r="F19" s="268" t="s">
        <v>414</v>
      </c>
      <c r="G19" s="362">
        <f>G20+G26+G36+G40+G48+G55+G60+G70+G81</f>
        <v>18949.140000000003</v>
      </c>
    </row>
    <row r="20" spans="1:7" s="20" customFormat="1" ht="12.75">
      <c r="A20" s="18" t="s">
        <v>415</v>
      </c>
      <c r="B20" s="18" t="s">
        <v>417</v>
      </c>
      <c r="C20" s="18" t="s">
        <v>418</v>
      </c>
      <c r="D20" s="18" t="s">
        <v>419</v>
      </c>
      <c r="E20" s="18" t="s">
        <v>420</v>
      </c>
      <c r="F20" s="268" t="s">
        <v>421</v>
      </c>
      <c r="G20" s="362">
        <f>G21</f>
        <v>7801</v>
      </c>
    </row>
    <row r="21" spans="1:7" s="20" customFormat="1" ht="12.75">
      <c r="A21" s="16" t="s">
        <v>415</v>
      </c>
      <c r="B21" s="16" t="s">
        <v>422</v>
      </c>
      <c r="C21" s="16" t="s">
        <v>357</v>
      </c>
      <c r="D21" s="16" t="s">
        <v>419</v>
      </c>
      <c r="E21" s="16" t="s">
        <v>423</v>
      </c>
      <c r="F21" s="270" t="s">
        <v>424</v>
      </c>
      <c r="G21" s="363">
        <f>G22+G24+G23+G25</f>
        <v>7801</v>
      </c>
    </row>
    <row r="22" spans="1:7" s="272" customFormat="1" ht="54" customHeight="1">
      <c r="A22" s="17" t="s">
        <v>415</v>
      </c>
      <c r="B22" s="17" t="s">
        <v>425</v>
      </c>
      <c r="C22" s="17" t="s">
        <v>357</v>
      </c>
      <c r="D22" s="17" t="s">
        <v>419</v>
      </c>
      <c r="E22" s="17" t="s">
        <v>423</v>
      </c>
      <c r="F22" s="59" t="s">
        <v>426</v>
      </c>
      <c r="G22" s="364">
        <v>7620</v>
      </c>
    </row>
    <row r="23" spans="1:7" ht="80.25" customHeight="1">
      <c r="A23" s="17" t="s">
        <v>415</v>
      </c>
      <c r="B23" s="17" t="s">
        <v>427</v>
      </c>
      <c r="C23" s="17" t="s">
        <v>357</v>
      </c>
      <c r="D23" s="17" t="s">
        <v>419</v>
      </c>
      <c r="E23" s="17" t="s">
        <v>423</v>
      </c>
      <c r="F23" s="273" t="s">
        <v>428</v>
      </c>
      <c r="G23" s="364">
        <v>80</v>
      </c>
    </row>
    <row r="24" spans="1:7" ht="39.75" customHeight="1">
      <c r="A24" s="17" t="s">
        <v>415</v>
      </c>
      <c r="B24" s="17" t="s">
        <v>429</v>
      </c>
      <c r="C24" s="17" t="s">
        <v>357</v>
      </c>
      <c r="D24" s="17" t="s">
        <v>419</v>
      </c>
      <c r="E24" s="17" t="s">
        <v>423</v>
      </c>
      <c r="F24" s="274" t="s">
        <v>430</v>
      </c>
      <c r="G24" s="364">
        <v>100</v>
      </c>
    </row>
    <row r="25" spans="1:7" ht="69" customHeight="1">
      <c r="A25" s="17" t="s">
        <v>415</v>
      </c>
      <c r="B25" s="17" t="s">
        <v>3</v>
      </c>
      <c r="C25" s="17" t="s">
        <v>357</v>
      </c>
      <c r="D25" s="17" t="s">
        <v>419</v>
      </c>
      <c r="E25" s="17" t="s">
        <v>423</v>
      </c>
      <c r="F25" s="274" t="s">
        <v>706</v>
      </c>
      <c r="G25" s="271">
        <v>1</v>
      </c>
    </row>
    <row r="26" spans="1:7" s="275" customFormat="1" ht="27.75" customHeight="1">
      <c r="A26" s="18" t="s">
        <v>4</v>
      </c>
      <c r="B26" s="18" t="s">
        <v>417</v>
      </c>
      <c r="C26" s="18" t="s">
        <v>418</v>
      </c>
      <c r="D26" s="18" t="s">
        <v>419</v>
      </c>
      <c r="E26" s="18" t="s">
        <v>420</v>
      </c>
      <c r="F26" s="196" t="s">
        <v>5</v>
      </c>
      <c r="G26" s="362">
        <f>G27</f>
        <v>3647.44</v>
      </c>
    </row>
    <row r="27" spans="1:7" ht="27" customHeight="1">
      <c r="A27" s="16" t="s">
        <v>4</v>
      </c>
      <c r="B27" s="16" t="s">
        <v>422</v>
      </c>
      <c r="C27" s="16" t="s">
        <v>357</v>
      </c>
      <c r="D27" s="16" t="s">
        <v>419</v>
      </c>
      <c r="E27" s="16" t="s">
        <v>423</v>
      </c>
      <c r="F27" s="276" t="s">
        <v>6</v>
      </c>
      <c r="G27" s="363">
        <f>G28+G29+G30+G31+G32+G33+G34+G35</f>
        <v>3647.44</v>
      </c>
    </row>
    <row r="28" spans="1:7" ht="76.5">
      <c r="A28" s="277" t="s">
        <v>4</v>
      </c>
      <c r="B28" s="277" t="s">
        <v>655</v>
      </c>
      <c r="C28" s="40" t="s">
        <v>357</v>
      </c>
      <c r="D28" s="40" t="s">
        <v>419</v>
      </c>
      <c r="E28" s="40" t="s">
        <v>423</v>
      </c>
      <c r="F28" s="416" t="s">
        <v>656</v>
      </c>
      <c r="G28" s="364">
        <v>1215.12</v>
      </c>
    </row>
    <row r="29" spans="1:7" ht="89.25">
      <c r="A29" s="277" t="s">
        <v>4</v>
      </c>
      <c r="B29" s="277" t="s">
        <v>657</v>
      </c>
      <c r="C29" s="40" t="s">
        <v>357</v>
      </c>
      <c r="D29" s="40" t="s">
        <v>419</v>
      </c>
      <c r="E29" s="40" t="s">
        <v>423</v>
      </c>
      <c r="F29" s="416" t="s">
        <v>658</v>
      </c>
      <c r="G29" s="364">
        <v>434</v>
      </c>
    </row>
    <row r="30" spans="1:7" ht="63.75">
      <c r="A30" s="277" t="s">
        <v>4</v>
      </c>
      <c r="B30" s="277" t="s">
        <v>659</v>
      </c>
      <c r="C30" s="40" t="s">
        <v>357</v>
      </c>
      <c r="D30" s="40" t="s">
        <v>419</v>
      </c>
      <c r="E30" s="40" t="s">
        <v>423</v>
      </c>
      <c r="F30" s="416" t="s">
        <v>219</v>
      </c>
      <c r="G30" s="364">
        <v>6.73</v>
      </c>
    </row>
    <row r="31" spans="1:7" ht="102">
      <c r="A31" s="277" t="s">
        <v>4</v>
      </c>
      <c r="B31" s="277" t="s">
        <v>660</v>
      </c>
      <c r="C31" s="40" t="s">
        <v>357</v>
      </c>
      <c r="D31" s="40" t="s">
        <v>419</v>
      </c>
      <c r="E31" s="40" t="s">
        <v>423</v>
      </c>
      <c r="F31" s="417" t="s">
        <v>661</v>
      </c>
      <c r="G31" s="364">
        <v>2.4</v>
      </c>
    </row>
    <row r="32" spans="1:7" ht="76.5">
      <c r="A32" s="277" t="s">
        <v>4</v>
      </c>
      <c r="B32" s="277" t="s">
        <v>662</v>
      </c>
      <c r="C32" s="40" t="s">
        <v>357</v>
      </c>
      <c r="D32" s="40" t="s">
        <v>419</v>
      </c>
      <c r="E32" s="40" t="s">
        <v>423</v>
      </c>
      <c r="F32" s="417" t="s">
        <v>664</v>
      </c>
      <c r="G32" s="364">
        <v>1618.06</v>
      </c>
    </row>
    <row r="33" spans="1:7" ht="89.25">
      <c r="A33" s="277" t="s">
        <v>4</v>
      </c>
      <c r="B33" s="277" t="s">
        <v>663</v>
      </c>
      <c r="C33" s="40" t="s">
        <v>357</v>
      </c>
      <c r="D33" s="40" t="s">
        <v>419</v>
      </c>
      <c r="E33" s="40" t="s">
        <v>423</v>
      </c>
      <c r="F33" s="416" t="s">
        <v>665</v>
      </c>
      <c r="G33" s="364">
        <v>577.92</v>
      </c>
    </row>
    <row r="34" spans="1:7" ht="76.5">
      <c r="A34" s="40" t="s">
        <v>4</v>
      </c>
      <c r="B34" s="277" t="s">
        <v>666</v>
      </c>
      <c r="C34" s="40" t="s">
        <v>357</v>
      </c>
      <c r="D34" s="40" t="s">
        <v>419</v>
      </c>
      <c r="E34" s="40" t="s">
        <v>423</v>
      </c>
      <c r="F34" s="416" t="s">
        <v>667</v>
      </c>
      <c r="G34" s="364">
        <v>-152.37</v>
      </c>
    </row>
    <row r="35" spans="1:7" ht="89.25">
      <c r="A35" s="40" t="s">
        <v>4</v>
      </c>
      <c r="B35" s="277" t="s">
        <v>668</v>
      </c>
      <c r="C35" s="40" t="s">
        <v>357</v>
      </c>
      <c r="D35" s="40" t="s">
        <v>419</v>
      </c>
      <c r="E35" s="40" t="s">
        <v>423</v>
      </c>
      <c r="F35" s="415" t="s">
        <v>669</v>
      </c>
      <c r="G35" s="364">
        <v>-54.42</v>
      </c>
    </row>
    <row r="36" spans="1:7" ht="12.75" customHeight="1">
      <c r="A36" s="18" t="s">
        <v>431</v>
      </c>
      <c r="B36" s="18" t="s">
        <v>417</v>
      </c>
      <c r="C36" s="18" t="s">
        <v>418</v>
      </c>
      <c r="D36" s="18" t="s">
        <v>419</v>
      </c>
      <c r="E36" s="18" t="s">
        <v>420</v>
      </c>
      <c r="F36" s="278" t="s">
        <v>432</v>
      </c>
      <c r="G36" s="269">
        <f>G37</f>
        <v>5</v>
      </c>
    </row>
    <row r="37" spans="1:7" s="279" customFormat="1" ht="13.5" customHeight="1">
      <c r="A37" s="16" t="s">
        <v>431</v>
      </c>
      <c r="B37" s="16" t="s">
        <v>433</v>
      </c>
      <c r="C37" s="16" t="s">
        <v>357</v>
      </c>
      <c r="D37" s="16" t="s">
        <v>419</v>
      </c>
      <c r="E37" s="16" t="s">
        <v>423</v>
      </c>
      <c r="F37" s="276" t="s">
        <v>434</v>
      </c>
      <c r="G37" s="30">
        <f>G38+G39</f>
        <v>5</v>
      </c>
    </row>
    <row r="38" spans="1:7" s="279" customFormat="1" ht="13.5">
      <c r="A38" s="17" t="s">
        <v>431</v>
      </c>
      <c r="B38" s="17" t="s">
        <v>435</v>
      </c>
      <c r="C38" s="17" t="s">
        <v>357</v>
      </c>
      <c r="D38" s="17" t="s">
        <v>419</v>
      </c>
      <c r="E38" s="17" t="s">
        <v>423</v>
      </c>
      <c r="F38" s="274" t="s">
        <v>434</v>
      </c>
      <c r="G38" s="271">
        <v>5</v>
      </c>
    </row>
    <row r="39" spans="1:7" s="280" customFormat="1" ht="24" customHeight="1" hidden="1">
      <c r="A39" s="17" t="s">
        <v>431</v>
      </c>
      <c r="B39" s="17" t="s">
        <v>436</v>
      </c>
      <c r="C39" s="17" t="s">
        <v>357</v>
      </c>
      <c r="D39" s="17" t="s">
        <v>419</v>
      </c>
      <c r="E39" s="17" t="s">
        <v>423</v>
      </c>
      <c r="F39" s="274" t="s">
        <v>437</v>
      </c>
      <c r="G39" s="271"/>
    </row>
    <row r="40" spans="1:7" ht="15" customHeight="1">
      <c r="A40" s="18" t="s">
        <v>438</v>
      </c>
      <c r="B40" s="18" t="s">
        <v>417</v>
      </c>
      <c r="C40" s="18" t="s">
        <v>418</v>
      </c>
      <c r="D40" s="18" t="s">
        <v>419</v>
      </c>
      <c r="E40" s="18" t="s">
        <v>420</v>
      </c>
      <c r="F40" s="268" t="s">
        <v>441</v>
      </c>
      <c r="G40" s="269">
        <f>G41+G42</f>
        <v>4682</v>
      </c>
    </row>
    <row r="41" spans="1:7" ht="38.25" customHeight="1">
      <c r="A41" s="17" t="s">
        <v>438</v>
      </c>
      <c r="B41" s="17" t="s">
        <v>442</v>
      </c>
      <c r="C41" s="17" t="s">
        <v>368</v>
      </c>
      <c r="D41" s="17" t="s">
        <v>419</v>
      </c>
      <c r="E41" s="17" t="s">
        <v>423</v>
      </c>
      <c r="F41" s="281" t="s">
        <v>502</v>
      </c>
      <c r="G41" s="271">
        <v>1460</v>
      </c>
    </row>
    <row r="42" spans="1:7" s="20" customFormat="1" ht="12.75">
      <c r="A42" s="16" t="s">
        <v>438</v>
      </c>
      <c r="B42" s="16" t="s">
        <v>443</v>
      </c>
      <c r="C42" s="16" t="s">
        <v>418</v>
      </c>
      <c r="D42" s="16" t="s">
        <v>419</v>
      </c>
      <c r="E42" s="16" t="s">
        <v>423</v>
      </c>
      <c r="F42" s="282" t="s">
        <v>444</v>
      </c>
      <c r="G42" s="30">
        <f>G43+G44</f>
        <v>3222</v>
      </c>
    </row>
    <row r="43" spans="1:7" s="20" customFormat="1" ht="27" customHeight="1">
      <c r="A43" s="17" t="s">
        <v>438</v>
      </c>
      <c r="B43" s="17" t="s">
        <v>315</v>
      </c>
      <c r="C43" s="17" t="s">
        <v>368</v>
      </c>
      <c r="D43" s="17" t="s">
        <v>419</v>
      </c>
      <c r="E43" s="17" t="s">
        <v>423</v>
      </c>
      <c r="F43" s="273" t="s">
        <v>316</v>
      </c>
      <c r="G43" s="271">
        <v>412</v>
      </c>
    </row>
    <row r="44" spans="1:7" ht="31.5" customHeight="1">
      <c r="A44" s="17" t="s">
        <v>438</v>
      </c>
      <c r="B44" s="17" t="s">
        <v>317</v>
      </c>
      <c r="C44" s="17" t="s">
        <v>368</v>
      </c>
      <c r="D44" s="17" t="s">
        <v>419</v>
      </c>
      <c r="E44" s="17" t="s">
        <v>423</v>
      </c>
      <c r="F44" s="273" t="s">
        <v>318</v>
      </c>
      <c r="G44" s="271">
        <v>2810</v>
      </c>
    </row>
    <row r="45" spans="1:7" s="275" customFormat="1" ht="25.5" hidden="1">
      <c r="A45" s="18" t="s">
        <v>446</v>
      </c>
      <c r="B45" s="18" t="s">
        <v>417</v>
      </c>
      <c r="C45" s="18" t="s">
        <v>418</v>
      </c>
      <c r="D45" s="18" t="s">
        <v>419</v>
      </c>
      <c r="E45" s="18" t="s">
        <v>418</v>
      </c>
      <c r="F45" s="190" t="s">
        <v>447</v>
      </c>
      <c r="G45" s="269"/>
    </row>
    <row r="46" spans="1:7" ht="12.75" hidden="1">
      <c r="A46" s="17" t="s">
        <v>446</v>
      </c>
      <c r="B46" s="17" t="s">
        <v>448</v>
      </c>
      <c r="C46" s="17" t="s">
        <v>418</v>
      </c>
      <c r="D46" s="17" t="s">
        <v>419</v>
      </c>
      <c r="E46" s="17" t="s">
        <v>423</v>
      </c>
      <c r="F46" s="281" t="s">
        <v>449</v>
      </c>
      <c r="G46" s="271"/>
    </row>
    <row r="47" spans="1:7" ht="12.75" hidden="1">
      <c r="A47" s="17" t="s">
        <v>446</v>
      </c>
      <c r="B47" s="17" t="s">
        <v>450</v>
      </c>
      <c r="C47" s="17" t="s">
        <v>418</v>
      </c>
      <c r="D47" s="17" t="s">
        <v>419</v>
      </c>
      <c r="E47" s="17" t="s">
        <v>423</v>
      </c>
      <c r="F47" s="281" t="s">
        <v>455</v>
      </c>
      <c r="G47" s="271"/>
    </row>
    <row r="48" spans="1:7" s="275" customFormat="1" ht="30" customHeight="1">
      <c r="A48" s="18" t="s">
        <v>395</v>
      </c>
      <c r="B48" s="18" t="s">
        <v>417</v>
      </c>
      <c r="C48" s="18" t="s">
        <v>418</v>
      </c>
      <c r="D48" s="18" t="s">
        <v>419</v>
      </c>
      <c r="E48" s="18" t="s">
        <v>420</v>
      </c>
      <c r="F48" s="283" t="s">
        <v>457</v>
      </c>
      <c r="G48" s="269">
        <f>G49+G54</f>
        <v>2050</v>
      </c>
    </row>
    <row r="49" spans="1:7" s="20" customFormat="1" ht="64.5" customHeight="1">
      <c r="A49" s="16" t="s">
        <v>395</v>
      </c>
      <c r="B49" s="16" t="s">
        <v>458</v>
      </c>
      <c r="C49" s="16" t="s">
        <v>418</v>
      </c>
      <c r="D49" s="16" t="s">
        <v>419</v>
      </c>
      <c r="E49" s="16" t="s">
        <v>459</v>
      </c>
      <c r="F49" s="282" t="s">
        <v>467</v>
      </c>
      <c r="G49" s="30">
        <f>G50+G51</f>
        <v>2050</v>
      </c>
    </row>
    <row r="50" spans="1:7" ht="63.75" customHeight="1">
      <c r="A50" s="17" t="s">
        <v>395</v>
      </c>
      <c r="B50" s="17" t="s">
        <v>468</v>
      </c>
      <c r="C50" s="17" t="s">
        <v>368</v>
      </c>
      <c r="D50" s="17" t="s">
        <v>419</v>
      </c>
      <c r="E50" s="17" t="s">
        <v>459</v>
      </c>
      <c r="F50" s="284" t="s">
        <v>297</v>
      </c>
      <c r="G50" s="271">
        <v>1850</v>
      </c>
    </row>
    <row r="51" spans="1:7" ht="56.25" customHeight="1">
      <c r="A51" s="17" t="s">
        <v>395</v>
      </c>
      <c r="B51" s="17" t="s">
        <v>469</v>
      </c>
      <c r="C51" s="17" t="s">
        <v>368</v>
      </c>
      <c r="D51" s="17" t="s">
        <v>419</v>
      </c>
      <c r="E51" s="17" t="s">
        <v>459</v>
      </c>
      <c r="F51" s="285" t="s">
        <v>299</v>
      </c>
      <c r="G51" s="271">
        <v>200</v>
      </c>
    </row>
    <row r="52" spans="1:7" ht="27.75" customHeight="1" hidden="1">
      <c r="A52" s="17" t="s">
        <v>395</v>
      </c>
      <c r="B52" s="17" t="s">
        <v>300</v>
      </c>
      <c r="C52" s="17" t="s">
        <v>368</v>
      </c>
      <c r="D52" s="17" t="s">
        <v>419</v>
      </c>
      <c r="E52" s="17" t="s">
        <v>459</v>
      </c>
      <c r="F52" s="285" t="s">
        <v>29</v>
      </c>
      <c r="G52" s="271">
        <v>0</v>
      </c>
    </row>
    <row r="53" spans="1:7" ht="28.5" customHeight="1" hidden="1">
      <c r="A53" s="17" t="s">
        <v>395</v>
      </c>
      <c r="B53" s="17" t="s">
        <v>301</v>
      </c>
      <c r="C53" s="17" t="s">
        <v>368</v>
      </c>
      <c r="D53" s="17" t="s">
        <v>419</v>
      </c>
      <c r="E53" s="17" t="s">
        <v>459</v>
      </c>
      <c r="F53" s="285" t="s">
        <v>31</v>
      </c>
      <c r="G53" s="271">
        <v>0</v>
      </c>
    </row>
    <row r="54" spans="1:7" s="20" customFormat="1" ht="54" customHeight="1" hidden="1">
      <c r="A54" s="16" t="s">
        <v>395</v>
      </c>
      <c r="B54" s="16" t="s">
        <v>470</v>
      </c>
      <c r="C54" s="16" t="s">
        <v>368</v>
      </c>
      <c r="D54" s="16" t="s">
        <v>419</v>
      </c>
      <c r="E54" s="16" t="s">
        <v>459</v>
      </c>
      <c r="F54" s="19" t="s">
        <v>34</v>
      </c>
      <c r="G54" s="30">
        <v>0</v>
      </c>
    </row>
    <row r="55" spans="1:7" s="275" customFormat="1" ht="27" customHeight="1">
      <c r="A55" s="18" t="s">
        <v>471</v>
      </c>
      <c r="B55" s="18" t="s">
        <v>417</v>
      </c>
      <c r="C55" s="18" t="s">
        <v>418</v>
      </c>
      <c r="D55" s="18" t="s">
        <v>419</v>
      </c>
      <c r="E55" s="18" t="s">
        <v>420</v>
      </c>
      <c r="F55" s="196" t="s">
        <v>472</v>
      </c>
      <c r="G55" s="269">
        <f>G56</f>
        <v>110</v>
      </c>
    </row>
    <row r="56" spans="1:7" s="20" customFormat="1" ht="12.75">
      <c r="A56" s="16" t="s">
        <v>471</v>
      </c>
      <c r="B56" s="16" t="s">
        <v>473</v>
      </c>
      <c r="C56" s="16" t="s">
        <v>418</v>
      </c>
      <c r="D56" s="16" t="s">
        <v>419</v>
      </c>
      <c r="E56" s="16" t="s">
        <v>474</v>
      </c>
      <c r="F56" s="276" t="s">
        <v>475</v>
      </c>
      <c r="G56" s="30">
        <f>G57</f>
        <v>110</v>
      </c>
    </row>
    <row r="57" spans="1:7" ht="12.75">
      <c r="A57" s="17" t="s">
        <v>471</v>
      </c>
      <c r="B57" s="17" t="s">
        <v>476</v>
      </c>
      <c r="C57" s="17" t="s">
        <v>418</v>
      </c>
      <c r="D57" s="17" t="s">
        <v>419</v>
      </c>
      <c r="E57" s="17" t="s">
        <v>474</v>
      </c>
      <c r="F57" s="71" t="s">
        <v>477</v>
      </c>
      <c r="G57" s="271">
        <f>G58</f>
        <v>110</v>
      </c>
    </row>
    <row r="58" spans="1:7" ht="27" customHeight="1">
      <c r="A58" s="17" t="s">
        <v>471</v>
      </c>
      <c r="B58" s="17" t="s">
        <v>478</v>
      </c>
      <c r="C58" s="17" t="s">
        <v>368</v>
      </c>
      <c r="D58" s="17" t="s">
        <v>419</v>
      </c>
      <c r="E58" s="17" t="s">
        <v>474</v>
      </c>
      <c r="F58" s="71" t="s">
        <v>302</v>
      </c>
      <c r="G58" s="271">
        <v>110</v>
      </c>
    </row>
    <row r="59" spans="1:7" ht="18" customHeight="1" hidden="1">
      <c r="A59" s="17" t="s">
        <v>471</v>
      </c>
      <c r="B59" s="17" t="s">
        <v>303</v>
      </c>
      <c r="C59" s="17" t="s">
        <v>368</v>
      </c>
      <c r="D59" s="17" t="s">
        <v>419</v>
      </c>
      <c r="E59" s="17" t="s">
        <v>474</v>
      </c>
      <c r="F59" s="71" t="s">
        <v>38</v>
      </c>
      <c r="G59" s="271">
        <v>0</v>
      </c>
    </row>
    <row r="60" spans="1:7" ht="26.25" customHeight="1">
      <c r="A60" s="18" t="s">
        <v>479</v>
      </c>
      <c r="B60" s="18" t="s">
        <v>417</v>
      </c>
      <c r="C60" s="18" t="s">
        <v>418</v>
      </c>
      <c r="D60" s="18" t="s">
        <v>419</v>
      </c>
      <c r="E60" s="18" t="s">
        <v>420</v>
      </c>
      <c r="F60" s="286" t="s">
        <v>480</v>
      </c>
      <c r="G60" s="269">
        <f>G69+G62</f>
        <v>433.7</v>
      </c>
    </row>
    <row r="61" spans="1:7" ht="27.75" customHeight="1" hidden="1">
      <c r="A61" s="17" t="s">
        <v>479</v>
      </c>
      <c r="B61" s="17" t="s">
        <v>486</v>
      </c>
      <c r="C61" s="17" t="s">
        <v>368</v>
      </c>
      <c r="D61" s="17" t="s">
        <v>419</v>
      </c>
      <c r="E61" s="17" t="s">
        <v>8</v>
      </c>
      <c r="F61" s="243" t="s">
        <v>40</v>
      </c>
      <c r="G61" s="271">
        <v>0</v>
      </c>
    </row>
    <row r="62" spans="1:7" ht="63" customHeight="1" hidden="1">
      <c r="A62" s="17" t="s">
        <v>479</v>
      </c>
      <c r="B62" s="17" t="s">
        <v>7</v>
      </c>
      <c r="C62" s="17" t="s">
        <v>368</v>
      </c>
      <c r="D62" s="17" t="s">
        <v>419</v>
      </c>
      <c r="E62" s="17" t="s">
        <v>8</v>
      </c>
      <c r="F62" s="284" t="s">
        <v>304</v>
      </c>
      <c r="G62" s="271">
        <v>0</v>
      </c>
    </row>
    <row r="63" spans="1:7" ht="69" customHeight="1" hidden="1">
      <c r="A63" s="17" t="s">
        <v>479</v>
      </c>
      <c r="B63" s="17" t="s">
        <v>305</v>
      </c>
      <c r="C63" s="17" t="s">
        <v>368</v>
      </c>
      <c r="D63" s="17" t="s">
        <v>419</v>
      </c>
      <c r="E63" s="17" t="s">
        <v>8</v>
      </c>
      <c r="F63" s="243" t="s">
        <v>47</v>
      </c>
      <c r="G63" s="271">
        <v>0</v>
      </c>
    </row>
    <row r="64" spans="1:7" ht="69" customHeight="1" hidden="1">
      <c r="A64" s="17" t="s">
        <v>479</v>
      </c>
      <c r="B64" s="17" t="s">
        <v>7</v>
      </c>
      <c r="C64" s="17" t="s">
        <v>368</v>
      </c>
      <c r="D64" s="17" t="s">
        <v>419</v>
      </c>
      <c r="E64" s="17" t="s">
        <v>306</v>
      </c>
      <c r="F64" s="243" t="s">
        <v>49</v>
      </c>
      <c r="G64" s="271">
        <v>0</v>
      </c>
    </row>
    <row r="65" spans="1:7" ht="70.5" customHeight="1" hidden="1">
      <c r="A65" s="17" t="s">
        <v>479</v>
      </c>
      <c r="B65" s="17" t="s">
        <v>305</v>
      </c>
      <c r="C65" s="17" t="s">
        <v>368</v>
      </c>
      <c r="D65" s="17" t="s">
        <v>419</v>
      </c>
      <c r="E65" s="17" t="s">
        <v>306</v>
      </c>
      <c r="F65" s="243" t="s">
        <v>49</v>
      </c>
      <c r="G65" s="271">
        <v>0</v>
      </c>
    </row>
    <row r="66" spans="1:7" ht="42.75" customHeight="1" hidden="1">
      <c r="A66" s="17" t="s">
        <v>479</v>
      </c>
      <c r="B66" s="17" t="s">
        <v>307</v>
      </c>
      <c r="C66" s="17" t="s">
        <v>368</v>
      </c>
      <c r="D66" s="17" t="s">
        <v>419</v>
      </c>
      <c r="E66" s="17" t="s">
        <v>8</v>
      </c>
      <c r="F66" s="243" t="s">
        <v>51</v>
      </c>
      <c r="G66" s="271">
        <v>0</v>
      </c>
    </row>
    <row r="67" spans="1:7" ht="40.5" customHeight="1" hidden="1">
      <c r="A67" s="17" t="s">
        <v>479</v>
      </c>
      <c r="B67" s="17" t="s">
        <v>307</v>
      </c>
      <c r="C67" s="17" t="s">
        <v>368</v>
      </c>
      <c r="D67" s="17" t="s">
        <v>419</v>
      </c>
      <c r="E67" s="17" t="s">
        <v>306</v>
      </c>
      <c r="F67" s="243" t="s">
        <v>53</v>
      </c>
      <c r="G67" s="271">
        <v>0</v>
      </c>
    </row>
    <row r="68" spans="1:7" ht="26.25" customHeight="1" hidden="1">
      <c r="A68" s="17" t="s">
        <v>479</v>
      </c>
      <c r="B68" s="17" t="s">
        <v>450</v>
      </c>
      <c r="C68" s="17" t="s">
        <v>368</v>
      </c>
      <c r="D68" s="17" t="s">
        <v>419</v>
      </c>
      <c r="E68" s="17" t="s">
        <v>308</v>
      </c>
      <c r="F68" s="243" t="s">
        <v>55</v>
      </c>
      <c r="G68" s="271">
        <v>0</v>
      </c>
    </row>
    <row r="69" spans="1:7" ht="41.25" customHeight="1">
      <c r="A69" s="17" t="s">
        <v>479</v>
      </c>
      <c r="B69" s="17" t="s">
        <v>445</v>
      </c>
      <c r="C69" s="17" t="s">
        <v>368</v>
      </c>
      <c r="D69" s="17" t="s">
        <v>419</v>
      </c>
      <c r="E69" s="17" t="s">
        <v>481</v>
      </c>
      <c r="F69" s="284" t="s">
        <v>309</v>
      </c>
      <c r="G69" s="271">
        <f>235+198.7</f>
        <v>433.7</v>
      </c>
    </row>
    <row r="70" spans="1:7" s="275" customFormat="1" ht="16.5" customHeight="1">
      <c r="A70" s="18" t="s">
        <v>9</v>
      </c>
      <c r="B70" s="18" t="s">
        <v>417</v>
      </c>
      <c r="C70" s="18" t="s">
        <v>418</v>
      </c>
      <c r="D70" s="18" t="s">
        <v>419</v>
      </c>
      <c r="E70" s="18" t="s">
        <v>420</v>
      </c>
      <c r="F70" s="286" t="s">
        <v>10</v>
      </c>
      <c r="G70" s="269">
        <f>G79</f>
        <v>220</v>
      </c>
    </row>
    <row r="71" spans="1:7" s="275" customFormat="1" ht="42.75" customHeight="1" hidden="1">
      <c r="A71" s="17" t="s">
        <v>9</v>
      </c>
      <c r="B71" s="17" t="s">
        <v>310</v>
      </c>
      <c r="C71" s="17" t="s">
        <v>368</v>
      </c>
      <c r="D71" s="17" t="s">
        <v>419</v>
      </c>
      <c r="E71" s="17" t="s">
        <v>11</v>
      </c>
      <c r="F71" s="243" t="s">
        <v>85</v>
      </c>
      <c r="G71" s="271"/>
    </row>
    <row r="72" spans="1:7" s="275" customFormat="1" ht="55.5" customHeight="1" hidden="1">
      <c r="A72" s="17" t="s">
        <v>9</v>
      </c>
      <c r="B72" s="17" t="s">
        <v>311</v>
      </c>
      <c r="C72" s="17" t="s">
        <v>368</v>
      </c>
      <c r="D72" s="17" t="s">
        <v>419</v>
      </c>
      <c r="E72" s="17" t="s">
        <v>11</v>
      </c>
      <c r="F72" s="243" t="s">
        <v>89</v>
      </c>
      <c r="G72" s="271"/>
    </row>
    <row r="73" spans="1:7" s="275" customFormat="1" ht="41.25" customHeight="1" hidden="1">
      <c r="A73" s="17" t="s">
        <v>9</v>
      </c>
      <c r="B73" s="17" t="s">
        <v>312</v>
      </c>
      <c r="C73" s="17" t="s">
        <v>368</v>
      </c>
      <c r="D73" s="17" t="s">
        <v>419</v>
      </c>
      <c r="E73" s="17" t="s">
        <v>11</v>
      </c>
      <c r="F73" s="243" t="s">
        <v>91</v>
      </c>
      <c r="G73" s="271"/>
    </row>
    <row r="74" spans="1:7" s="275" customFormat="1" ht="43.5" customHeight="1" hidden="1">
      <c r="A74" s="17" t="s">
        <v>9</v>
      </c>
      <c r="B74" s="17" t="s">
        <v>313</v>
      </c>
      <c r="C74" s="17" t="s">
        <v>368</v>
      </c>
      <c r="D74" s="17" t="s">
        <v>419</v>
      </c>
      <c r="E74" s="17" t="s">
        <v>11</v>
      </c>
      <c r="F74" s="243" t="s">
        <v>93</v>
      </c>
      <c r="G74" s="271"/>
    </row>
    <row r="75" spans="1:7" s="275" customFormat="1" ht="55.5" customHeight="1" hidden="1">
      <c r="A75" s="17" t="s">
        <v>9</v>
      </c>
      <c r="B75" s="17" t="s">
        <v>314</v>
      </c>
      <c r="C75" s="17" t="s">
        <v>368</v>
      </c>
      <c r="D75" s="17" t="s">
        <v>419</v>
      </c>
      <c r="E75" s="17" t="s">
        <v>11</v>
      </c>
      <c r="F75" s="243" t="s">
        <v>319</v>
      </c>
      <c r="G75" s="271"/>
    </row>
    <row r="76" spans="1:7" s="275" customFormat="1" ht="54" customHeight="1" hidden="1">
      <c r="A76" s="17" t="s">
        <v>9</v>
      </c>
      <c r="B76" s="17" t="s">
        <v>320</v>
      </c>
      <c r="C76" s="17" t="s">
        <v>368</v>
      </c>
      <c r="D76" s="17" t="s">
        <v>419</v>
      </c>
      <c r="E76" s="17" t="s">
        <v>11</v>
      </c>
      <c r="F76" s="243" t="s">
        <v>94</v>
      </c>
      <c r="G76" s="271"/>
    </row>
    <row r="77" spans="1:7" s="275" customFormat="1" ht="69" customHeight="1" hidden="1">
      <c r="A77" s="17" t="s">
        <v>9</v>
      </c>
      <c r="B77" s="17" t="s">
        <v>321</v>
      </c>
      <c r="C77" s="17" t="s">
        <v>368</v>
      </c>
      <c r="D77" s="17" t="s">
        <v>419</v>
      </c>
      <c r="E77" s="17" t="s">
        <v>11</v>
      </c>
      <c r="F77" s="243" t="s">
        <v>96</v>
      </c>
      <c r="G77" s="271"/>
    </row>
    <row r="78" spans="1:7" s="275" customFormat="1" ht="68.25" customHeight="1" hidden="1">
      <c r="A78" s="17" t="s">
        <v>9</v>
      </c>
      <c r="B78" s="17" t="s">
        <v>322</v>
      </c>
      <c r="C78" s="17" t="s">
        <v>358</v>
      </c>
      <c r="D78" s="17" t="s">
        <v>419</v>
      </c>
      <c r="E78" s="17" t="s">
        <v>11</v>
      </c>
      <c r="F78" s="243" t="s">
        <v>96</v>
      </c>
      <c r="G78" s="271"/>
    </row>
    <row r="79" spans="1:7" ht="25.5" customHeight="1">
      <c r="A79" s="16" t="s">
        <v>9</v>
      </c>
      <c r="B79" s="16" t="s">
        <v>417</v>
      </c>
      <c r="C79" s="16" t="s">
        <v>418</v>
      </c>
      <c r="D79" s="16" t="s">
        <v>419</v>
      </c>
      <c r="E79" s="16" t="s">
        <v>420</v>
      </c>
      <c r="F79" s="19" t="s">
        <v>338</v>
      </c>
      <c r="G79" s="30">
        <f>G80+G85</f>
        <v>220</v>
      </c>
    </row>
    <row r="80" spans="1:7" ht="58.5" customHeight="1">
      <c r="A80" s="17" t="s">
        <v>9</v>
      </c>
      <c r="B80" s="17" t="s">
        <v>642</v>
      </c>
      <c r="C80" s="17" t="s">
        <v>368</v>
      </c>
      <c r="D80" s="17" t="s">
        <v>419</v>
      </c>
      <c r="E80" s="17" t="s">
        <v>11</v>
      </c>
      <c r="F80" s="415" t="s">
        <v>638</v>
      </c>
      <c r="G80" s="271">
        <v>200</v>
      </c>
    </row>
    <row r="81" spans="1:7" s="275" customFormat="1" ht="12.75" hidden="1">
      <c r="A81" s="18" t="s">
        <v>482</v>
      </c>
      <c r="B81" s="18" t="s">
        <v>417</v>
      </c>
      <c r="C81" s="18" t="s">
        <v>368</v>
      </c>
      <c r="D81" s="18" t="s">
        <v>419</v>
      </c>
      <c r="E81" s="18" t="s">
        <v>420</v>
      </c>
      <c r="F81" s="286" t="s">
        <v>483</v>
      </c>
      <c r="G81" s="269">
        <f>G82+G84</f>
        <v>0</v>
      </c>
    </row>
    <row r="82" spans="1:7" ht="12.75" hidden="1">
      <c r="A82" s="16" t="s">
        <v>482</v>
      </c>
      <c r="B82" s="16" t="s">
        <v>473</v>
      </c>
      <c r="C82" s="16" t="s">
        <v>368</v>
      </c>
      <c r="D82" s="16" t="s">
        <v>419</v>
      </c>
      <c r="E82" s="16" t="s">
        <v>484</v>
      </c>
      <c r="F82" s="19" t="s">
        <v>485</v>
      </c>
      <c r="G82" s="30">
        <f>G83</f>
        <v>0</v>
      </c>
    </row>
    <row r="83" spans="1:7" ht="24" customHeight="1" hidden="1">
      <c r="A83" s="17" t="s">
        <v>482</v>
      </c>
      <c r="B83" s="17" t="s">
        <v>486</v>
      </c>
      <c r="C83" s="17" t="s">
        <v>368</v>
      </c>
      <c r="D83" s="17" t="s">
        <v>419</v>
      </c>
      <c r="E83" s="17" t="s">
        <v>484</v>
      </c>
      <c r="F83" s="284" t="s">
        <v>99</v>
      </c>
      <c r="G83" s="271"/>
    </row>
    <row r="84" spans="1:7" ht="12.75" customHeight="1" hidden="1">
      <c r="A84" s="17" t="s">
        <v>482</v>
      </c>
      <c r="B84" s="17" t="s">
        <v>487</v>
      </c>
      <c r="C84" s="17" t="s">
        <v>368</v>
      </c>
      <c r="D84" s="17" t="s">
        <v>419</v>
      </c>
      <c r="E84" s="17" t="s">
        <v>484</v>
      </c>
      <c r="F84" s="284" t="s">
        <v>323</v>
      </c>
      <c r="G84" s="271"/>
    </row>
    <row r="85" spans="1:7" ht="54" customHeight="1">
      <c r="A85" s="17" t="s">
        <v>9</v>
      </c>
      <c r="B85" s="17" t="s">
        <v>723</v>
      </c>
      <c r="C85" s="17" t="s">
        <v>368</v>
      </c>
      <c r="D85" s="17" t="s">
        <v>419</v>
      </c>
      <c r="E85" s="17" t="s">
        <v>11</v>
      </c>
      <c r="F85" s="243" t="s">
        <v>724</v>
      </c>
      <c r="G85" s="271">
        <v>20</v>
      </c>
    </row>
    <row r="86" spans="1:7" s="275" customFormat="1" ht="14.25" customHeight="1">
      <c r="A86" s="462" t="s">
        <v>488</v>
      </c>
      <c r="B86" s="463"/>
      <c r="C86" s="463"/>
      <c r="D86" s="463"/>
      <c r="E86" s="463"/>
      <c r="F86" s="464"/>
      <c r="G86" s="368">
        <f>G20+G26+G36+G40+G48+G55+G60+G70+G81</f>
        <v>18949.140000000003</v>
      </c>
    </row>
    <row r="87" spans="1:7" s="275" customFormat="1" ht="12.75">
      <c r="A87" s="460" t="s">
        <v>489</v>
      </c>
      <c r="B87" s="460"/>
      <c r="C87" s="460"/>
      <c r="D87" s="460"/>
      <c r="E87" s="460"/>
      <c r="F87" s="460"/>
      <c r="G87" s="369">
        <f>G88+G107+G113+G126</f>
        <v>19660.3</v>
      </c>
    </row>
    <row r="88" spans="1:7" s="275" customFormat="1" ht="15.75" customHeight="1">
      <c r="A88" s="289" t="s">
        <v>490</v>
      </c>
      <c r="B88" s="289" t="s">
        <v>176</v>
      </c>
      <c r="C88" s="289" t="s">
        <v>418</v>
      </c>
      <c r="D88" s="289" t="s">
        <v>419</v>
      </c>
      <c r="E88" s="289" t="s">
        <v>420</v>
      </c>
      <c r="F88" s="290" t="s">
        <v>461</v>
      </c>
      <c r="G88" s="369">
        <f>G89+G90+G91+G92+G93</f>
        <v>15983.4</v>
      </c>
    </row>
    <row r="89" spans="1:7" ht="25.5">
      <c r="A89" s="17" t="s">
        <v>490</v>
      </c>
      <c r="B89" s="17" t="s">
        <v>462</v>
      </c>
      <c r="C89" s="17" t="s">
        <v>368</v>
      </c>
      <c r="D89" s="17" t="s">
        <v>419</v>
      </c>
      <c r="E89" s="17" t="s">
        <v>601</v>
      </c>
      <c r="F89" s="243" t="s">
        <v>102</v>
      </c>
      <c r="G89" s="370">
        <v>9717</v>
      </c>
    </row>
    <row r="90" spans="1:7" ht="25.5">
      <c r="A90" s="17" t="s">
        <v>490</v>
      </c>
      <c r="B90" s="17" t="s">
        <v>463</v>
      </c>
      <c r="C90" s="17" t="s">
        <v>368</v>
      </c>
      <c r="D90" s="17" t="s">
        <v>419</v>
      </c>
      <c r="E90" s="17" t="s">
        <v>601</v>
      </c>
      <c r="F90" s="243" t="s">
        <v>103</v>
      </c>
      <c r="G90" s="370">
        <v>5983.9</v>
      </c>
    </row>
    <row r="91" spans="1:7" ht="39" customHeight="1">
      <c r="A91" s="17" t="s">
        <v>490</v>
      </c>
      <c r="B91" s="17" t="s">
        <v>551</v>
      </c>
      <c r="C91" s="17" t="s">
        <v>368</v>
      </c>
      <c r="D91" s="17" t="s">
        <v>419</v>
      </c>
      <c r="E91" s="17" t="s">
        <v>601</v>
      </c>
      <c r="F91" s="243" t="s">
        <v>339</v>
      </c>
      <c r="G91" s="370">
        <v>0</v>
      </c>
    </row>
    <row r="92" spans="1:7" ht="25.5">
      <c r="A92" s="17" t="s">
        <v>490</v>
      </c>
      <c r="B92" s="17" t="s">
        <v>630</v>
      </c>
      <c r="C92" s="17" t="s">
        <v>368</v>
      </c>
      <c r="D92" s="17" t="s">
        <v>419</v>
      </c>
      <c r="E92" s="17" t="s">
        <v>601</v>
      </c>
      <c r="F92" s="243" t="s">
        <v>631</v>
      </c>
      <c r="G92" s="370">
        <v>156.1</v>
      </c>
    </row>
    <row r="93" spans="1:7" ht="12.75">
      <c r="A93" s="17" t="s">
        <v>490</v>
      </c>
      <c r="B93" s="17" t="s">
        <v>686</v>
      </c>
      <c r="C93" s="17" t="s">
        <v>368</v>
      </c>
      <c r="D93" s="17" t="s">
        <v>419</v>
      </c>
      <c r="E93" s="17" t="s">
        <v>601</v>
      </c>
      <c r="F93" s="243" t="s">
        <v>104</v>
      </c>
      <c r="G93" s="370">
        <v>126.4</v>
      </c>
    </row>
    <row r="94" spans="1:7" s="275" customFormat="1" ht="25.5" hidden="1">
      <c r="A94" s="18" t="s">
        <v>490</v>
      </c>
      <c r="B94" s="18" t="s">
        <v>422</v>
      </c>
      <c r="C94" s="18" t="s">
        <v>368</v>
      </c>
      <c r="D94" s="18" t="s">
        <v>533</v>
      </c>
      <c r="E94" s="18" t="s">
        <v>601</v>
      </c>
      <c r="F94" s="113" t="s">
        <v>328</v>
      </c>
      <c r="G94" s="369">
        <f>G103+G95+G98</f>
        <v>0</v>
      </c>
    </row>
    <row r="95" spans="1:7" s="275" customFormat="1" ht="52.5" customHeight="1" hidden="1">
      <c r="A95" s="16" t="s">
        <v>490</v>
      </c>
      <c r="B95" s="16" t="s">
        <v>492</v>
      </c>
      <c r="C95" s="16" t="s">
        <v>368</v>
      </c>
      <c r="D95" s="16" t="s">
        <v>419</v>
      </c>
      <c r="E95" s="16" t="s">
        <v>491</v>
      </c>
      <c r="F95" s="292" t="s">
        <v>326</v>
      </c>
      <c r="G95" s="371">
        <f>G96</f>
        <v>0</v>
      </c>
    </row>
    <row r="96" spans="1:7" s="275" customFormat="1" ht="57" customHeight="1" hidden="1">
      <c r="A96" s="17" t="s">
        <v>490</v>
      </c>
      <c r="B96" s="17" t="s">
        <v>492</v>
      </c>
      <c r="C96" s="17" t="s">
        <v>368</v>
      </c>
      <c r="D96" s="17" t="s">
        <v>419</v>
      </c>
      <c r="E96" s="17" t="s">
        <v>491</v>
      </c>
      <c r="F96" s="243" t="s">
        <v>140</v>
      </c>
      <c r="G96" s="370"/>
    </row>
    <row r="97" spans="1:7" s="275" customFormat="1" ht="30" customHeight="1" hidden="1">
      <c r="A97" s="17" t="s">
        <v>490</v>
      </c>
      <c r="B97" s="17" t="s">
        <v>327</v>
      </c>
      <c r="C97" s="17" t="s">
        <v>368</v>
      </c>
      <c r="D97" s="17" t="s">
        <v>419</v>
      </c>
      <c r="E97" s="17" t="s">
        <v>491</v>
      </c>
      <c r="F97" s="243" t="s">
        <v>141</v>
      </c>
      <c r="G97" s="370"/>
    </row>
    <row r="98" spans="1:7" s="275" customFormat="1" ht="25.5" customHeight="1" hidden="1">
      <c r="A98" s="16" t="s">
        <v>490</v>
      </c>
      <c r="B98" s="16" t="s">
        <v>493</v>
      </c>
      <c r="C98" s="16" t="s">
        <v>368</v>
      </c>
      <c r="D98" s="16" t="s">
        <v>419</v>
      </c>
      <c r="E98" s="16" t="s">
        <v>491</v>
      </c>
      <c r="F98" s="292" t="s">
        <v>143</v>
      </c>
      <c r="G98" s="370"/>
    </row>
    <row r="99" spans="1:7" s="275" customFormat="1" ht="26.25" customHeight="1" hidden="1">
      <c r="A99" s="17" t="s">
        <v>490</v>
      </c>
      <c r="B99" s="17" t="s">
        <v>493</v>
      </c>
      <c r="C99" s="17" t="s">
        <v>368</v>
      </c>
      <c r="D99" s="17" t="s">
        <v>419</v>
      </c>
      <c r="E99" s="17" t="s">
        <v>491</v>
      </c>
      <c r="F99" s="273" t="s">
        <v>143</v>
      </c>
      <c r="G99" s="370"/>
    </row>
    <row r="100" spans="1:7" s="275" customFormat="1" ht="28.5" customHeight="1" hidden="1">
      <c r="A100" s="17" t="s">
        <v>490</v>
      </c>
      <c r="B100" s="17" t="s">
        <v>329</v>
      </c>
      <c r="C100" s="17" t="s">
        <v>368</v>
      </c>
      <c r="D100" s="17" t="s">
        <v>419</v>
      </c>
      <c r="E100" s="17" t="s">
        <v>491</v>
      </c>
      <c r="F100" s="243" t="s">
        <v>144</v>
      </c>
      <c r="G100" s="370"/>
    </row>
    <row r="101" spans="1:7" s="275" customFormat="1" ht="38.25" hidden="1">
      <c r="A101" s="17" t="s">
        <v>490</v>
      </c>
      <c r="B101" s="17" t="s">
        <v>330</v>
      </c>
      <c r="C101" s="17" t="s">
        <v>368</v>
      </c>
      <c r="D101" s="17" t="s">
        <v>419</v>
      </c>
      <c r="E101" s="17" t="s">
        <v>491</v>
      </c>
      <c r="F101" s="243" t="s">
        <v>146</v>
      </c>
      <c r="G101" s="370"/>
    </row>
    <row r="102" spans="1:7" s="275" customFormat="1" ht="69.75" customHeight="1" hidden="1">
      <c r="A102" s="17" t="s">
        <v>490</v>
      </c>
      <c r="B102" s="17" t="s">
        <v>331</v>
      </c>
      <c r="C102" s="17" t="s">
        <v>368</v>
      </c>
      <c r="D102" s="17" t="s">
        <v>419</v>
      </c>
      <c r="E102" s="17" t="s">
        <v>491</v>
      </c>
      <c r="F102" s="243" t="s">
        <v>147</v>
      </c>
      <c r="G102" s="370"/>
    </row>
    <row r="103" spans="1:7" s="275" customFormat="1" ht="12.75" hidden="1">
      <c r="A103" s="17" t="s">
        <v>490</v>
      </c>
      <c r="B103" s="17" t="s">
        <v>494</v>
      </c>
      <c r="C103" s="17" t="s">
        <v>368</v>
      </c>
      <c r="D103" s="17" t="s">
        <v>419</v>
      </c>
      <c r="E103" s="17" t="s">
        <v>491</v>
      </c>
      <c r="F103" s="243" t="s">
        <v>148</v>
      </c>
      <c r="G103" s="370">
        <f>G104</f>
        <v>0</v>
      </c>
    </row>
    <row r="104" spans="1:7" s="275" customFormat="1" ht="12.75" hidden="1">
      <c r="A104" s="17" t="s">
        <v>490</v>
      </c>
      <c r="B104" s="17" t="s">
        <v>494</v>
      </c>
      <c r="C104" s="17" t="s">
        <v>368</v>
      </c>
      <c r="D104" s="17" t="s">
        <v>419</v>
      </c>
      <c r="E104" s="17" t="s">
        <v>491</v>
      </c>
      <c r="F104" s="243" t="s">
        <v>148</v>
      </c>
      <c r="G104" s="370"/>
    </row>
    <row r="105" spans="1:7" s="275" customFormat="1" ht="78" customHeight="1" hidden="1">
      <c r="A105" s="17" t="s">
        <v>490</v>
      </c>
      <c r="B105" s="17" t="s">
        <v>494</v>
      </c>
      <c r="C105" s="17" t="s">
        <v>402</v>
      </c>
      <c r="D105" s="17" t="s">
        <v>419</v>
      </c>
      <c r="E105" s="17" t="s">
        <v>491</v>
      </c>
      <c r="F105" s="294" t="s">
        <v>13</v>
      </c>
      <c r="G105" s="372"/>
    </row>
    <row r="106" spans="1:7" s="275" customFormat="1" ht="39" customHeight="1" hidden="1">
      <c r="A106" s="17" t="s">
        <v>490</v>
      </c>
      <c r="B106" s="17" t="s">
        <v>494</v>
      </c>
      <c r="C106" s="17" t="s">
        <v>402</v>
      </c>
      <c r="D106" s="17" t="s">
        <v>419</v>
      </c>
      <c r="E106" s="17" t="s">
        <v>491</v>
      </c>
      <c r="F106" s="294" t="s">
        <v>12</v>
      </c>
      <c r="G106" s="372"/>
    </row>
    <row r="107" spans="1:7" s="275" customFormat="1" ht="39" customHeight="1">
      <c r="A107" s="331" t="s">
        <v>490</v>
      </c>
      <c r="B107" s="331" t="s">
        <v>539</v>
      </c>
      <c r="C107" s="331" t="s">
        <v>418</v>
      </c>
      <c r="D107" s="331" t="s">
        <v>419</v>
      </c>
      <c r="E107" s="331" t="s">
        <v>601</v>
      </c>
      <c r="F107" s="332" t="s">
        <v>540</v>
      </c>
      <c r="G107" s="373">
        <f>G108+G112+G111+G110+G109</f>
        <v>2729.7</v>
      </c>
    </row>
    <row r="108" spans="1:7" s="275" customFormat="1" ht="40.5" customHeight="1">
      <c r="A108" s="333" t="s">
        <v>490</v>
      </c>
      <c r="B108" s="333" t="s">
        <v>541</v>
      </c>
      <c r="C108" s="333" t="s">
        <v>368</v>
      </c>
      <c r="D108" s="333" t="s">
        <v>419</v>
      </c>
      <c r="E108" s="333" t="s">
        <v>601</v>
      </c>
      <c r="F108" s="243" t="s">
        <v>538</v>
      </c>
      <c r="G108" s="372">
        <v>0</v>
      </c>
    </row>
    <row r="109" spans="1:7" s="275" customFormat="1" ht="40.5" customHeight="1">
      <c r="A109" s="333" t="s">
        <v>490</v>
      </c>
      <c r="B109" s="333" t="s">
        <v>760</v>
      </c>
      <c r="C109" s="333" t="s">
        <v>368</v>
      </c>
      <c r="D109" s="333" t="s">
        <v>419</v>
      </c>
      <c r="E109" s="333" t="s">
        <v>601</v>
      </c>
      <c r="F109" s="243" t="s">
        <v>761</v>
      </c>
      <c r="G109" s="372">
        <v>500</v>
      </c>
    </row>
    <row r="110" spans="1:7" s="275" customFormat="1" ht="24" customHeight="1">
      <c r="A110" s="333" t="s">
        <v>490</v>
      </c>
      <c r="B110" s="333" t="s">
        <v>720</v>
      </c>
      <c r="C110" s="333" t="s">
        <v>368</v>
      </c>
      <c r="D110" s="333" t="s">
        <v>419</v>
      </c>
      <c r="E110" s="333" t="s">
        <v>601</v>
      </c>
      <c r="F110" s="243" t="s">
        <v>721</v>
      </c>
      <c r="G110" s="472">
        <f>20.5-0.3</f>
        <v>20.2</v>
      </c>
    </row>
    <row r="111" spans="1:7" s="275" customFormat="1" ht="40.5" customHeight="1">
      <c r="A111" s="333" t="s">
        <v>490</v>
      </c>
      <c r="B111" s="333" t="s">
        <v>575</v>
      </c>
      <c r="C111" s="333" t="s">
        <v>368</v>
      </c>
      <c r="D111" s="333" t="s">
        <v>419</v>
      </c>
      <c r="E111" s="333" t="s">
        <v>601</v>
      </c>
      <c r="F111" s="243" t="s">
        <v>576</v>
      </c>
      <c r="G111" s="372">
        <v>2209.5</v>
      </c>
    </row>
    <row r="112" spans="1:7" s="275" customFormat="1" ht="24" customHeight="1">
      <c r="A112" s="333" t="s">
        <v>490</v>
      </c>
      <c r="B112" s="333" t="s">
        <v>565</v>
      </c>
      <c r="C112" s="333" t="s">
        <v>368</v>
      </c>
      <c r="D112" s="333" t="s">
        <v>419</v>
      </c>
      <c r="E112" s="333" t="s">
        <v>601</v>
      </c>
      <c r="F112" s="243" t="s">
        <v>148</v>
      </c>
      <c r="G112" s="372">
        <v>0</v>
      </c>
    </row>
    <row r="113" spans="1:7" s="275" customFormat="1" ht="18.75" customHeight="1">
      <c r="A113" s="18" t="s">
        <v>490</v>
      </c>
      <c r="B113" s="18" t="s">
        <v>177</v>
      </c>
      <c r="C113" s="18" t="s">
        <v>418</v>
      </c>
      <c r="D113" s="18" t="s">
        <v>419</v>
      </c>
      <c r="E113" s="18" t="s">
        <v>601</v>
      </c>
      <c r="F113" s="113" t="s">
        <v>504</v>
      </c>
      <c r="G113" s="369">
        <f>G114+G118+G119</f>
        <v>947.2</v>
      </c>
    </row>
    <row r="114" spans="1:7" s="20" customFormat="1" ht="30" customHeight="1">
      <c r="A114" s="16" t="s">
        <v>490</v>
      </c>
      <c r="B114" s="16" t="s">
        <v>466</v>
      </c>
      <c r="C114" s="16" t="s">
        <v>418</v>
      </c>
      <c r="D114" s="16" t="s">
        <v>419</v>
      </c>
      <c r="E114" s="16" t="s">
        <v>601</v>
      </c>
      <c r="F114" s="295" t="s">
        <v>505</v>
      </c>
      <c r="G114" s="374">
        <f>G115</f>
        <v>46.9</v>
      </c>
    </row>
    <row r="115" spans="1:7" ht="31.5" customHeight="1">
      <c r="A115" s="17" t="s">
        <v>490</v>
      </c>
      <c r="B115" s="17" t="s">
        <v>466</v>
      </c>
      <c r="C115" s="17" t="s">
        <v>368</v>
      </c>
      <c r="D115" s="17" t="s">
        <v>419</v>
      </c>
      <c r="E115" s="17" t="s">
        <v>601</v>
      </c>
      <c r="F115" s="243" t="s">
        <v>214</v>
      </c>
      <c r="G115" s="372">
        <f>G116+G117</f>
        <v>46.9</v>
      </c>
    </row>
    <row r="116" spans="1:7" ht="31.5" customHeight="1">
      <c r="A116" s="17" t="s">
        <v>490</v>
      </c>
      <c r="B116" s="17" t="s">
        <v>466</v>
      </c>
      <c r="C116" s="17" t="s">
        <v>368</v>
      </c>
      <c r="D116" s="17" t="s">
        <v>419</v>
      </c>
      <c r="E116" s="17" t="s">
        <v>601</v>
      </c>
      <c r="F116" s="296" t="s">
        <v>495</v>
      </c>
      <c r="G116" s="372">
        <v>3.9</v>
      </c>
    </row>
    <row r="117" spans="1:7" ht="56.25" customHeight="1">
      <c r="A117" s="17" t="s">
        <v>490</v>
      </c>
      <c r="B117" s="17" t="s">
        <v>466</v>
      </c>
      <c r="C117" s="17" t="s">
        <v>368</v>
      </c>
      <c r="D117" s="17" t="s">
        <v>419</v>
      </c>
      <c r="E117" s="17" t="s">
        <v>601</v>
      </c>
      <c r="F117" s="296" t="s">
        <v>497</v>
      </c>
      <c r="G117" s="372">
        <v>43</v>
      </c>
    </row>
    <row r="118" spans="1:7" s="20" customFormat="1" ht="35.25" customHeight="1">
      <c r="A118" s="17" t="s">
        <v>490</v>
      </c>
      <c r="B118" s="17" t="s">
        <v>465</v>
      </c>
      <c r="C118" s="17" t="s">
        <v>368</v>
      </c>
      <c r="D118" s="17" t="s">
        <v>419</v>
      </c>
      <c r="E118" s="17" t="s">
        <v>601</v>
      </c>
      <c r="F118" s="243" t="s">
        <v>150</v>
      </c>
      <c r="G118" s="372">
        <v>732.6</v>
      </c>
    </row>
    <row r="119" spans="1:7" s="20" customFormat="1" ht="26.25" customHeight="1">
      <c r="A119" s="17" t="s">
        <v>490</v>
      </c>
      <c r="B119" s="17" t="s">
        <v>464</v>
      </c>
      <c r="C119" s="17" t="s">
        <v>368</v>
      </c>
      <c r="D119" s="17" t="s">
        <v>419</v>
      </c>
      <c r="E119" s="17" t="s">
        <v>601</v>
      </c>
      <c r="F119" s="243" t="s">
        <v>149</v>
      </c>
      <c r="G119" s="372">
        <v>167.7</v>
      </c>
    </row>
    <row r="120" spans="1:7" s="20" customFormat="1" ht="30" customHeight="1" hidden="1">
      <c r="A120" s="17" t="s">
        <v>490</v>
      </c>
      <c r="B120" s="17" t="s">
        <v>465</v>
      </c>
      <c r="C120" s="17" t="s">
        <v>368</v>
      </c>
      <c r="D120" s="17" t="s">
        <v>419</v>
      </c>
      <c r="E120" s="17" t="s">
        <v>491</v>
      </c>
      <c r="F120" s="243" t="s">
        <v>149</v>
      </c>
      <c r="G120" s="372"/>
    </row>
    <row r="121" spans="1:7" s="20" customFormat="1" ht="30" customHeight="1" hidden="1">
      <c r="A121" s="16" t="s">
        <v>490</v>
      </c>
      <c r="B121" s="16" t="s">
        <v>466</v>
      </c>
      <c r="C121" s="16" t="s">
        <v>418</v>
      </c>
      <c r="D121" s="16" t="s">
        <v>419</v>
      </c>
      <c r="E121" s="16" t="s">
        <v>491</v>
      </c>
      <c r="F121" s="243" t="s">
        <v>150</v>
      </c>
      <c r="G121" s="374"/>
    </row>
    <row r="122" spans="1:7" ht="28.5" customHeight="1" hidden="1">
      <c r="A122" s="17" t="s">
        <v>490</v>
      </c>
      <c r="B122" s="17" t="s">
        <v>466</v>
      </c>
      <c r="C122" s="17" t="s">
        <v>368</v>
      </c>
      <c r="D122" s="17" t="s">
        <v>419</v>
      </c>
      <c r="E122" s="17" t="s">
        <v>491</v>
      </c>
      <c r="F122" s="295" t="s">
        <v>505</v>
      </c>
      <c r="G122" s="372"/>
    </row>
    <row r="123" spans="1:7" ht="31.5" customHeight="1" hidden="1">
      <c r="A123" s="17" t="s">
        <v>490</v>
      </c>
      <c r="B123" s="17" t="s">
        <v>466</v>
      </c>
      <c r="C123" s="17" t="s">
        <v>368</v>
      </c>
      <c r="D123" s="17" t="s">
        <v>419</v>
      </c>
      <c r="E123" s="17" t="s">
        <v>491</v>
      </c>
      <c r="F123" s="243" t="s">
        <v>214</v>
      </c>
      <c r="G123" s="372"/>
    </row>
    <row r="124" spans="1:7" ht="53.25" customHeight="1" hidden="1">
      <c r="A124" s="17" t="s">
        <v>490</v>
      </c>
      <c r="B124" s="17" t="s">
        <v>466</v>
      </c>
      <c r="C124" s="17" t="s">
        <v>368</v>
      </c>
      <c r="D124" s="17" t="s">
        <v>419</v>
      </c>
      <c r="E124" s="17" t="s">
        <v>491</v>
      </c>
      <c r="F124" s="296" t="s">
        <v>495</v>
      </c>
      <c r="G124" s="372"/>
    </row>
    <row r="125" spans="1:7" ht="15" customHeight="1" hidden="1">
      <c r="A125" s="17" t="s">
        <v>490</v>
      </c>
      <c r="B125" s="17" t="s">
        <v>332</v>
      </c>
      <c r="C125" s="17" t="s">
        <v>368</v>
      </c>
      <c r="D125" s="17" t="s">
        <v>419</v>
      </c>
      <c r="E125" s="17" t="s">
        <v>491</v>
      </c>
      <c r="F125" s="296" t="s">
        <v>497</v>
      </c>
      <c r="G125" s="372"/>
    </row>
    <row r="126" spans="1:7" ht="12.75" customHeight="1">
      <c r="A126" s="18" t="s">
        <v>490</v>
      </c>
      <c r="B126" s="18" t="s">
        <v>448</v>
      </c>
      <c r="C126" s="18" t="s">
        <v>368</v>
      </c>
      <c r="D126" s="18" t="s">
        <v>419</v>
      </c>
      <c r="E126" s="18" t="s">
        <v>420</v>
      </c>
      <c r="F126" s="297" t="s">
        <v>532</v>
      </c>
      <c r="G126" s="373">
        <f>G128+G132+G131</f>
        <v>0</v>
      </c>
    </row>
    <row r="127" spans="1:7" ht="54.75" customHeight="1" hidden="1">
      <c r="A127" s="17" t="s">
        <v>490</v>
      </c>
      <c r="B127" s="17" t="s">
        <v>333</v>
      </c>
      <c r="C127" s="17" t="s">
        <v>368</v>
      </c>
      <c r="D127" s="17" t="s">
        <v>419</v>
      </c>
      <c r="E127" s="17" t="s">
        <v>491</v>
      </c>
      <c r="F127" s="297" t="s">
        <v>532</v>
      </c>
      <c r="G127" s="372"/>
    </row>
    <row r="128" spans="1:7" s="275" customFormat="1" ht="51" hidden="1">
      <c r="A128" s="17" t="s">
        <v>490</v>
      </c>
      <c r="B128" s="17" t="s">
        <v>498</v>
      </c>
      <c r="C128" s="17" t="s">
        <v>368</v>
      </c>
      <c r="D128" s="17" t="s">
        <v>419</v>
      </c>
      <c r="E128" s="17" t="s">
        <v>491</v>
      </c>
      <c r="F128" s="243" t="s">
        <v>174</v>
      </c>
      <c r="G128" s="372"/>
    </row>
    <row r="129" spans="1:7" s="275" customFormat="1" ht="38.25" hidden="1">
      <c r="A129" s="17" t="s">
        <v>490</v>
      </c>
      <c r="B129" s="17" t="s">
        <v>334</v>
      </c>
      <c r="C129" s="17" t="s">
        <v>368</v>
      </c>
      <c r="D129" s="17" t="s">
        <v>419</v>
      </c>
      <c r="E129" s="17" t="s">
        <v>491</v>
      </c>
      <c r="F129" s="243" t="s">
        <v>175</v>
      </c>
      <c r="G129" s="372"/>
    </row>
    <row r="130" spans="1:7" s="275" customFormat="1" ht="51" hidden="1">
      <c r="A130" s="17" t="s">
        <v>490</v>
      </c>
      <c r="B130" s="17" t="s">
        <v>335</v>
      </c>
      <c r="C130" s="17" t="s">
        <v>368</v>
      </c>
      <c r="D130" s="17" t="s">
        <v>419</v>
      </c>
      <c r="E130" s="17" t="s">
        <v>491</v>
      </c>
      <c r="F130" s="243" t="s">
        <v>178</v>
      </c>
      <c r="G130" s="372"/>
    </row>
    <row r="131" spans="1:7" s="275" customFormat="1" ht="38.25">
      <c r="A131" s="17" t="s">
        <v>490</v>
      </c>
      <c r="B131" s="17" t="s">
        <v>670</v>
      </c>
      <c r="C131" s="17" t="s">
        <v>368</v>
      </c>
      <c r="D131" s="17" t="s">
        <v>419</v>
      </c>
      <c r="E131" s="17" t="s">
        <v>601</v>
      </c>
      <c r="F131" s="243" t="s">
        <v>671</v>
      </c>
      <c r="G131" s="372">
        <v>0</v>
      </c>
    </row>
    <row r="132" spans="1:7" s="275" customFormat="1" ht="31.5" customHeight="1">
      <c r="A132" s="17" t="s">
        <v>490</v>
      </c>
      <c r="B132" s="298" t="s">
        <v>654</v>
      </c>
      <c r="C132" s="17" t="s">
        <v>368</v>
      </c>
      <c r="D132" s="17" t="s">
        <v>419</v>
      </c>
      <c r="E132" s="17" t="s">
        <v>601</v>
      </c>
      <c r="F132" s="243" t="s">
        <v>181</v>
      </c>
      <c r="G132" s="372">
        <v>0</v>
      </c>
    </row>
    <row r="133" spans="1:7" s="275" customFormat="1" ht="31.5" customHeight="1" hidden="1">
      <c r="A133" s="17" t="s">
        <v>490</v>
      </c>
      <c r="B133" s="298" t="s">
        <v>336</v>
      </c>
      <c r="C133" s="17" t="s">
        <v>368</v>
      </c>
      <c r="D133" s="17" t="s">
        <v>419</v>
      </c>
      <c r="E133" s="17" t="s">
        <v>491</v>
      </c>
      <c r="F133" s="299" t="s">
        <v>181</v>
      </c>
      <c r="G133" s="372"/>
    </row>
    <row r="134" spans="1:7" s="275" customFormat="1" ht="39" customHeight="1" hidden="1">
      <c r="A134" s="18" t="s">
        <v>337</v>
      </c>
      <c r="B134" s="18" t="s">
        <v>417</v>
      </c>
      <c r="C134" s="18" t="s">
        <v>368</v>
      </c>
      <c r="D134" s="18" t="s">
        <v>419</v>
      </c>
      <c r="E134" s="18" t="s">
        <v>420</v>
      </c>
      <c r="F134" s="299" t="s">
        <v>182</v>
      </c>
      <c r="G134" s="373">
        <f>G135</f>
        <v>0</v>
      </c>
    </row>
    <row r="135" spans="1:7" s="275" customFormat="1" ht="70.5" customHeight="1" hidden="1">
      <c r="A135" s="17" t="s">
        <v>337</v>
      </c>
      <c r="B135" s="17" t="s">
        <v>458</v>
      </c>
      <c r="C135" s="17" t="s">
        <v>368</v>
      </c>
      <c r="D135" s="17" t="s">
        <v>419</v>
      </c>
      <c r="E135" s="17" t="s">
        <v>484</v>
      </c>
      <c r="F135" s="297" t="s">
        <v>500</v>
      </c>
      <c r="G135" s="372">
        <v>0</v>
      </c>
    </row>
    <row r="136" spans="1:7" s="275" customFormat="1" ht="39" customHeight="1" hidden="1">
      <c r="A136" s="17" t="s">
        <v>499</v>
      </c>
      <c r="B136" s="17" t="s">
        <v>458</v>
      </c>
      <c r="C136" s="17" t="s">
        <v>368</v>
      </c>
      <c r="D136" s="17" t="s">
        <v>419</v>
      </c>
      <c r="E136" s="17" t="s">
        <v>491</v>
      </c>
      <c r="F136" s="243" t="s">
        <v>295</v>
      </c>
      <c r="G136" s="372"/>
    </row>
    <row r="137" spans="1:7" ht="12.75">
      <c r="A137" s="18"/>
      <c r="B137" s="18"/>
      <c r="C137" s="18"/>
      <c r="D137" s="18"/>
      <c r="E137" s="18"/>
      <c r="F137" s="268" t="s">
        <v>501</v>
      </c>
      <c r="G137" s="373">
        <f>G86+G87</f>
        <v>38609.44</v>
      </c>
    </row>
    <row r="138" spans="1:6" ht="12.75">
      <c r="A138" s="275"/>
      <c r="B138" s="275"/>
      <c r="C138" s="275"/>
      <c r="D138" s="275"/>
      <c r="E138" s="275"/>
      <c r="F138" s="280"/>
    </row>
    <row r="139" spans="6:7" ht="12.75">
      <c r="F139" s="275"/>
      <c r="G139" s="300"/>
    </row>
    <row r="140" ht="12.75">
      <c r="G140" s="300"/>
    </row>
    <row r="141" ht="12.75">
      <c r="G141" s="301"/>
    </row>
    <row r="142" ht="12.75">
      <c r="G142" s="301"/>
    </row>
  </sheetData>
  <sheetProtection/>
  <mergeCells count="6">
    <mergeCell ref="A15:F15"/>
    <mergeCell ref="A87:F87"/>
    <mergeCell ref="A17:E17"/>
    <mergeCell ref="A18:E18"/>
    <mergeCell ref="A86:F86"/>
    <mergeCell ref="F7:G7"/>
  </mergeCells>
  <printOptions/>
  <pageMargins left="0.7874015748031497" right="0.3937007874015748" top="0.5905511811023623" bottom="0.5905511811023623" header="0" footer="0"/>
  <pageSetup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26"/>
  <sheetViews>
    <sheetView zoomScalePageLayoutView="0" workbookViewId="0" topLeftCell="A5">
      <selection activeCell="M23" sqref="M23"/>
    </sheetView>
  </sheetViews>
  <sheetFormatPr defaultColWidth="9.00390625" defaultRowHeight="12.75"/>
  <cols>
    <col min="1" max="1" width="4.25390625" style="129" customWidth="1"/>
    <col min="2" max="2" width="6.00390625" style="129" customWidth="1"/>
    <col min="3" max="3" width="3.25390625" style="129" customWidth="1"/>
    <col min="4" max="4" width="5.125" style="129" customWidth="1"/>
    <col min="5" max="5" width="3.875" style="129" customWidth="1"/>
    <col min="6" max="6" width="62.00390625" style="129" customWidth="1"/>
    <col min="7" max="7" width="10.625" style="129" hidden="1" customWidth="1"/>
    <col min="8" max="8" width="8.375" style="129" hidden="1" customWidth="1"/>
    <col min="9" max="10" width="14.75390625" style="129" customWidth="1"/>
    <col min="11" max="16384" width="9.125" style="129" customWidth="1"/>
  </cols>
  <sheetData>
    <row r="1" spans="9:10" ht="12.75" hidden="1">
      <c r="I1" s="465" t="s">
        <v>80</v>
      </c>
      <c r="J1" s="435"/>
    </row>
    <row r="2" spans="9:10" ht="12.75" hidden="1">
      <c r="I2" s="465" t="s">
        <v>365</v>
      </c>
      <c r="J2" s="435"/>
    </row>
    <row r="3" spans="9:10" ht="12.75" hidden="1">
      <c r="I3" s="465" t="s">
        <v>645</v>
      </c>
      <c r="J3" s="435"/>
    </row>
    <row r="4" spans="9:10" ht="12.75" hidden="1">
      <c r="I4" s="419"/>
      <c r="J4" s="420"/>
    </row>
    <row r="5" spans="9:10" ht="12.75">
      <c r="I5" s="419"/>
      <c r="J5" s="420"/>
    </row>
    <row r="6" spans="9:10" ht="15">
      <c r="I6" s="433" t="s">
        <v>742</v>
      </c>
      <c r="J6" s="434"/>
    </row>
    <row r="7" spans="6:10" ht="15" customHeight="1">
      <c r="F7" s="433" t="s">
        <v>743</v>
      </c>
      <c r="G7" s="435"/>
      <c r="H7" s="435"/>
      <c r="I7" s="435"/>
      <c r="J7" s="435"/>
    </row>
    <row r="8" spans="9:10" ht="13.5">
      <c r="I8" s="433" t="s">
        <v>750</v>
      </c>
      <c r="J8" s="435"/>
    </row>
    <row r="10" spans="1:9" s="4" customFormat="1" ht="15.75">
      <c r="A10" s="8"/>
      <c r="B10" s="8"/>
      <c r="C10" s="217"/>
      <c r="D10" s="217"/>
      <c r="E10" s="265"/>
      <c r="F10" s="152"/>
      <c r="G10" s="152"/>
      <c r="H10" s="152"/>
      <c r="I10" s="153" t="s">
        <v>741</v>
      </c>
    </row>
    <row r="11" spans="1:9" s="4" customFormat="1" ht="15.75">
      <c r="A11" s="8"/>
      <c r="B11" s="8"/>
      <c r="C11" s="217"/>
      <c r="D11" s="217"/>
      <c r="E11" s="265"/>
      <c r="F11" s="152"/>
      <c r="G11" s="152"/>
      <c r="H11" s="152"/>
      <c r="I11" s="121" t="s">
        <v>365</v>
      </c>
    </row>
    <row r="12" spans="1:10" s="4" customFormat="1" ht="15.75">
      <c r="A12" s="8"/>
      <c r="B12" s="8"/>
      <c r="C12" s="217"/>
      <c r="D12" s="217"/>
      <c r="E12" s="265"/>
      <c r="F12" s="152"/>
      <c r="G12" s="152"/>
      <c r="H12" s="152"/>
      <c r="I12" s="153" t="s">
        <v>727</v>
      </c>
      <c r="J12" s="221"/>
    </row>
    <row r="13" spans="1:5" s="4" customFormat="1" ht="15.75">
      <c r="A13" s="8"/>
      <c r="B13" s="8"/>
      <c r="C13" s="217"/>
      <c r="D13" s="217"/>
      <c r="E13" s="265"/>
    </row>
    <row r="14" s="4" customFormat="1" ht="12.75" customHeight="1"/>
    <row r="15" spans="1:10" s="4" customFormat="1" ht="33" customHeight="1">
      <c r="A15" s="459" t="s">
        <v>698</v>
      </c>
      <c r="B15" s="459"/>
      <c r="C15" s="459"/>
      <c r="D15" s="459"/>
      <c r="E15" s="459"/>
      <c r="F15" s="459"/>
      <c r="G15" s="459"/>
      <c r="H15" s="459"/>
      <c r="I15" s="459"/>
      <c r="J15" s="459"/>
    </row>
    <row r="16" spans="1:6" ht="12.75">
      <c r="A16" s="250"/>
      <c r="B16" s="250"/>
      <c r="C16" s="250"/>
      <c r="D16" s="250"/>
      <c r="E16" s="250"/>
      <c r="F16" s="250"/>
    </row>
    <row r="17" spans="1:10" ht="39" customHeight="1">
      <c r="A17" s="437"/>
      <c r="B17" s="437"/>
      <c r="C17" s="437"/>
      <c r="D17" s="437"/>
      <c r="E17" s="437"/>
      <c r="F17" s="266" t="s">
        <v>413</v>
      </c>
      <c r="G17" s="241" t="s">
        <v>14</v>
      </c>
      <c r="H17" s="241" t="s">
        <v>406</v>
      </c>
      <c r="I17" s="241" t="s">
        <v>692</v>
      </c>
      <c r="J17" s="241" t="s">
        <v>714</v>
      </c>
    </row>
    <row r="18" spans="1:10" s="267" customFormat="1" ht="12.75">
      <c r="A18" s="461">
        <v>1</v>
      </c>
      <c r="B18" s="461"/>
      <c r="C18" s="461"/>
      <c r="D18" s="461"/>
      <c r="E18" s="461"/>
      <c r="F18" s="134">
        <v>2</v>
      </c>
      <c r="G18" s="134">
        <v>3</v>
      </c>
      <c r="H18" s="134">
        <v>4</v>
      </c>
      <c r="I18" s="134">
        <v>3</v>
      </c>
      <c r="J18" s="134">
        <v>4</v>
      </c>
    </row>
    <row r="19" spans="1:10" s="20" customFormat="1" ht="12.75">
      <c r="A19" s="18"/>
      <c r="B19" s="18"/>
      <c r="C19" s="18"/>
      <c r="D19" s="18"/>
      <c r="E19" s="18"/>
      <c r="F19" s="268" t="s">
        <v>414</v>
      </c>
      <c r="G19" s="269">
        <f>G20+G26+G32+G36+G44+G51+G56+G66+G77</f>
        <v>13897.5</v>
      </c>
      <c r="H19" s="269">
        <f>H20+H26+H32+H36+H44+H51+H56+H66+H77</f>
        <v>0</v>
      </c>
      <c r="I19" s="362">
        <f>I20+I26+I32+I36+I44+I51+I56+I66+I77</f>
        <v>19367.1</v>
      </c>
      <c r="J19" s="362">
        <f>J20+J26+J32+J36+J44+J51+J56+J66+J77</f>
        <v>20125.02</v>
      </c>
    </row>
    <row r="20" spans="1:10" s="20" customFormat="1" ht="12.75">
      <c r="A20" s="18" t="s">
        <v>415</v>
      </c>
      <c r="B20" s="18" t="s">
        <v>417</v>
      </c>
      <c r="C20" s="18" t="s">
        <v>418</v>
      </c>
      <c r="D20" s="18" t="s">
        <v>419</v>
      </c>
      <c r="E20" s="18" t="s">
        <v>420</v>
      </c>
      <c r="F20" s="268" t="s">
        <v>421</v>
      </c>
      <c r="G20" s="269">
        <f>G21</f>
        <v>5400</v>
      </c>
      <c r="H20" s="269">
        <f>H21</f>
        <v>0</v>
      </c>
      <c r="I20" s="362">
        <f>I21</f>
        <v>8278</v>
      </c>
      <c r="J20" s="362">
        <f>J21</f>
        <v>8762</v>
      </c>
    </row>
    <row r="21" spans="1:10" s="20" customFormat="1" ht="12.75">
      <c r="A21" s="16" t="s">
        <v>415</v>
      </c>
      <c r="B21" s="16" t="s">
        <v>422</v>
      </c>
      <c r="C21" s="16" t="s">
        <v>357</v>
      </c>
      <c r="D21" s="16" t="s">
        <v>419</v>
      </c>
      <c r="E21" s="16" t="s">
        <v>423</v>
      </c>
      <c r="F21" s="270" t="s">
        <v>424</v>
      </c>
      <c r="G21" s="30">
        <f>G22+G24+G23+G25</f>
        <v>5400</v>
      </c>
      <c r="H21" s="30">
        <f>H22+H24+H23+H25</f>
        <v>0</v>
      </c>
      <c r="I21" s="30">
        <f>I22+I24+I23+I25</f>
        <v>8278</v>
      </c>
      <c r="J21" s="30">
        <f>J22+J24+J23+J25</f>
        <v>8762</v>
      </c>
    </row>
    <row r="22" spans="1:10" s="272" customFormat="1" ht="54" customHeight="1">
      <c r="A22" s="17" t="s">
        <v>415</v>
      </c>
      <c r="B22" s="17" t="s">
        <v>425</v>
      </c>
      <c r="C22" s="17" t="s">
        <v>357</v>
      </c>
      <c r="D22" s="17" t="s">
        <v>419</v>
      </c>
      <c r="E22" s="17" t="s">
        <v>423</v>
      </c>
      <c r="F22" s="59" t="s">
        <v>426</v>
      </c>
      <c r="G22" s="271">
        <v>5400</v>
      </c>
      <c r="H22" s="271">
        <v>0</v>
      </c>
      <c r="I22" s="271">
        <v>8077</v>
      </c>
      <c r="J22" s="271">
        <v>8561</v>
      </c>
    </row>
    <row r="23" spans="1:10" ht="80.25" customHeight="1">
      <c r="A23" s="17" t="s">
        <v>415</v>
      </c>
      <c r="B23" s="17" t="s">
        <v>427</v>
      </c>
      <c r="C23" s="17" t="s">
        <v>357</v>
      </c>
      <c r="D23" s="17" t="s">
        <v>419</v>
      </c>
      <c r="E23" s="17" t="s">
        <v>423</v>
      </c>
      <c r="F23" s="273" t="s">
        <v>428</v>
      </c>
      <c r="G23" s="271">
        <v>0</v>
      </c>
      <c r="H23" s="271">
        <v>0</v>
      </c>
      <c r="I23" s="271">
        <v>80</v>
      </c>
      <c r="J23" s="271">
        <v>80</v>
      </c>
    </row>
    <row r="24" spans="1:10" ht="39.75" customHeight="1">
      <c r="A24" s="17" t="s">
        <v>415</v>
      </c>
      <c r="B24" s="17" t="s">
        <v>429</v>
      </c>
      <c r="C24" s="17" t="s">
        <v>357</v>
      </c>
      <c r="D24" s="17" t="s">
        <v>419</v>
      </c>
      <c r="E24" s="17" t="s">
        <v>423</v>
      </c>
      <c r="F24" s="274" t="s">
        <v>430</v>
      </c>
      <c r="G24" s="271">
        <v>0</v>
      </c>
      <c r="H24" s="271">
        <v>0</v>
      </c>
      <c r="I24" s="271">
        <v>120</v>
      </c>
      <c r="J24" s="271">
        <v>120</v>
      </c>
    </row>
    <row r="25" spans="1:10" ht="69" customHeight="1">
      <c r="A25" s="17" t="s">
        <v>415</v>
      </c>
      <c r="B25" s="17" t="s">
        <v>3</v>
      </c>
      <c r="C25" s="17" t="s">
        <v>357</v>
      </c>
      <c r="D25" s="17" t="s">
        <v>419</v>
      </c>
      <c r="E25" s="17" t="s">
        <v>423</v>
      </c>
      <c r="F25" s="274" t="s">
        <v>706</v>
      </c>
      <c r="G25" s="271">
        <v>0</v>
      </c>
      <c r="H25" s="271">
        <v>0</v>
      </c>
      <c r="I25" s="271">
        <v>1</v>
      </c>
      <c r="J25" s="271">
        <v>1</v>
      </c>
    </row>
    <row r="26" spans="1:10" s="275" customFormat="1" ht="27.75" customHeight="1">
      <c r="A26" s="18" t="s">
        <v>4</v>
      </c>
      <c r="B26" s="18" t="s">
        <v>417</v>
      </c>
      <c r="C26" s="18" t="s">
        <v>418</v>
      </c>
      <c r="D26" s="18" t="s">
        <v>419</v>
      </c>
      <c r="E26" s="18" t="s">
        <v>420</v>
      </c>
      <c r="F26" s="196" t="s">
        <v>5</v>
      </c>
      <c r="G26" s="269">
        <f>G27</f>
        <v>1464.7</v>
      </c>
      <c r="H26" s="269">
        <f>H27</f>
        <v>0</v>
      </c>
      <c r="I26" s="362">
        <f>I27</f>
        <v>3781.1000000000004</v>
      </c>
      <c r="J26" s="362">
        <f>J27</f>
        <v>4011.02</v>
      </c>
    </row>
    <row r="27" spans="1:10" ht="27" customHeight="1">
      <c r="A27" s="16" t="s">
        <v>4</v>
      </c>
      <c r="B27" s="16" t="s">
        <v>422</v>
      </c>
      <c r="C27" s="16" t="s">
        <v>357</v>
      </c>
      <c r="D27" s="16" t="s">
        <v>419</v>
      </c>
      <c r="E27" s="16" t="s">
        <v>423</v>
      </c>
      <c r="F27" s="276" t="s">
        <v>6</v>
      </c>
      <c r="G27" s="30">
        <f>G28+G29+G30+G31</f>
        <v>1464.7</v>
      </c>
      <c r="H27" s="30">
        <f>H28+H29+H30+H31</f>
        <v>0</v>
      </c>
      <c r="I27" s="363">
        <f>I28+I29+I30+I31</f>
        <v>3781.1000000000004</v>
      </c>
      <c r="J27" s="363">
        <f>J28+J29+J30+J31</f>
        <v>4011.02</v>
      </c>
    </row>
    <row r="28" spans="1:10" ht="51">
      <c r="A28" s="277" t="s">
        <v>4</v>
      </c>
      <c r="B28" s="277" t="s">
        <v>21</v>
      </c>
      <c r="C28" s="40" t="s">
        <v>357</v>
      </c>
      <c r="D28" s="40" t="s">
        <v>419</v>
      </c>
      <c r="E28" s="40" t="s">
        <v>423</v>
      </c>
      <c r="F28" s="274" t="s">
        <v>218</v>
      </c>
      <c r="G28" s="271">
        <v>447.9</v>
      </c>
      <c r="H28" s="271">
        <v>0</v>
      </c>
      <c r="I28" s="364">
        <f>1251.04+440.61</f>
        <v>1691.65</v>
      </c>
      <c r="J28" s="364">
        <f>1321.75+444.25</f>
        <v>1766</v>
      </c>
    </row>
    <row r="29" spans="1:10" ht="63.75">
      <c r="A29" s="277" t="s">
        <v>4</v>
      </c>
      <c r="B29" s="277" t="s">
        <v>22</v>
      </c>
      <c r="C29" s="40" t="s">
        <v>357</v>
      </c>
      <c r="D29" s="40" t="s">
        <v>419</v>
      </c>
      <c r="E29" s="40" t="s">
        <v>423</v>
      </c>
      <c r="F29" s="143" t="s">
        <v>219</v>
      </c>
      <c r="G29" s="271">
        <v>16.7</v>
      </c>
      <c r="H29" s="271">
        <v>0</v>
      </c>
      <c r="I29" s="364">
        <f>7.01+2.47</f>
        <v>9.48</v>
      </c>
      <c r="J29" s="364">
        <f>7.64+2.57</f>
        <v>10.209999999999999</v>
      </c>
    </row>
    <row r="30" spans="1:10" ht="51">
      <c r="A30" s="277" t="s">
        <v>4</v>
      </c>
      <c r="B30" s="277" t="s">
        <v>23</v>
      </c>
      <c r="C30" s="40" t="s">
        <v>357</v>
      </c>
      <c r="D30" s="40" t="s">
        <v>419</v>
      </c>
      <c r="E30" s="40" t="s">
        <v>423</v>
      </c>
      <c r="F30" s="274" t="s">
        <v>220</v>
      </c>
      <c r="G30" s="271">
        <v>981.1</v>
      </c>
      <c r="H30" s="271">
        <v>0</v>
      </c>
      <c r="I30" s="364">
        <f>1693.24+596.35</f>
        <v>2289.59</v>
      </c>
      <c r="J30" s="364">
        <f>1842.26+619.19</f>
        <v>2461.45</v>
      </c>
    </row>
    <row r="31" spans="1:10" ht="51">
      <c r="A31" s="40" t="s">
        <v>4</v>
      </c>
      <c r="B31" s="277" t="s">
        <v>24</v>
      </c>
      <c r="C31" s="40" t="s">
        <v>357</v>
      </c>
      <c r="D31" s="40" t="s">
        <v>419</v>
      </c>
      <c r="E31" s="40" t="s">
        <v>423</v>
      </c>
      <c r="F31" s="274" t="s">
        <v>348</v>
      </c>
      <c r="G31" s="271">
        <v>19</v>
      </c>
      <c r="H31" s="271">
        <v>0</v>
      </c>
      <c r="I31" s="364">
        <f>-155.02-54.6</f>
        <v>-209.62</v>
      </c>
      <c r="J31" s="364">
        <f>-169.63-57.01</f>
        <v>-226.64</v>
      </c>
    </row>
    <row r="32" spans="1:10" ht="12.75" customHeight="1">
      <c r="A32" s="18" t="s">
        <v>431</v>
      </c>
      <c r="B32" s="18" t="s">
        <v>417</v>
      </c>
      <c r="C32" s="18" t="s">
        <v>418</v>
      </c>
      <c r="D32" s="18" t="s">
        <v>419</v>
      </c>
      <c r="E32" s="18" t="s">
        <v>420</v>
      </c>
      <c r="F32" s="278" t="s">
        <v>432</v>
      </c>
      <c r="G32" s="269">
        <f>G33</f>
        <v>8</v>
      </c>
      <c r="H32" s="269">
        <f>H33</f>
        <v>0</v>
      </c>
      <c r="I32" s="269">
        <f>I33</f>
        <v>5</v>
      </c>
      <c r="J32" s="269">
        <f>J33</f>
        <v>5</v>
      </c>
    </row>
    <row r="33" spans="1:10" s="279" customFormat="1" ht="13.5" customHeight="1">
      <c r="A33" s="16" t="s">
        <v>431</v>
      </c>
      <c r="B33" s="16" t="s">
        <v>433</v>
      </c>
      <c r="C33" s="16" t="s">
        <v>357</v>
      </c>
      <c r="D33" s="16" t="s">
        <v>419</v>
      </c>
      <c r="E33" s="16" t="s">
        <v>423</v>
      </c>
      <c r="F33" s="276" t="s">
        <v>434</v>
      </c>
      <c r="G33" s="30">
        <f>G34+G35</f>
        <v>8</v>
      </c>
      <c r="H33" s="30">
        <f>H34+H35</f>
        <v>0</v>
      </c>
      <c r="I33" s="30">
        <f>I34+I35</f>
        <v>5</v>
      </c>
      <c r="J33" s="30">
        <f>J34+J35</f>
        <v>5</v>
      </c>
    </row>
    <row r="34" spans="1:10" s="279" customFormat="1" ht="13.5">
      <c r="A34" s="17" t="s">
        <v>431</v>
      </c>
      <c r="B34" s="17" t="s">
        <v>435</v>
      </c>
      <c r="C34" s="17" t="s">
        <v>357</v>
      </c>
      <c r="D34" s="17" t="s">
        <v>419</v>
      </c>
      <c r="E34" s="17" t="s">
        <v>423</v>
      </c>
      <c r="F34" s="274" t="s">
        <v>434</v>
      </c>
      <c r="G34" s="271">
        <v>8</v>
      </c>
      <c r="H34" s="271">
        <v>0</v>
      </c>
      <c r="I34" s="271">
        <v>5</v>
      </c>
      <c r="J34" s="271">
        <v>5</v>
      </c>
    </row>
    <row r="35" spans="1:10" s="280" customFormat="1" ht="24" customHeight="1" hidden="1">
      <c r="A35" s="17" t="s">
        <v>431</v>
      </c>
      <c r="B35" s="17" t="s">
        <v>436</v>
      </c>
      <c r="C35" s="17" t="s">
        <v>357</v>
      </c>
      <c r="D35" s="17" t="s">
        <v>419</v>
      </c>
      <c r="E35" s="17" t="s">
        <v>423</v>
      </c>
      <c r="F35" s="274" t="s">
        <v>437</v>
      </c>
      <c r="G35" s="271"/>
      <c r="H35" s="271"/>
      <c r="I35" s="271"/>
      <c r="J35" s="271"/>
    </row>
    <row r="36" spans="1:10" ht="15" customHeight="1">
      <c r="A36" s="18" t="s">
        <v>438</v>
      </c>
      <c r="B36" s="18" t="s">
        <v>417</v>
      </c>
      <c r="C36" s="18" t="s">
        <v>418</v>
      </c>
      <c r="D36" s="18" t="s">
        <v>419</v>
      </c>
      <c r="E36" s="18" t="s">
        <v>420</v>
      </c>
      <c r="F36" s="268" t="s">
        <v>441</v>
      </c>
      <c r="G36" s="269">
        <f>G37+G38</f>
        <v>3400</v>
      </c>
      <c r="H36" s="269">
        <f>H37+H38</f>
        <v>0</v>
      </c>
      <c r="I36" s="269">
        <f>I37+I38</f>
        <v>4708</v>
      </c>
      <c r="J36" s="269">
        <f>J37+J38</f>
        <v>4752</v>
      </c>
    </row>
    <row r="37" spans="1:10" ht="38.25" customHeight="1">
      <c r="A37" s="17" t="s">
        <v>438</v>
      </c>
      <c r="B37" s="17" t="s">
        <v>442</v>
      </c>
      <c r="C37" s="17" t="s">
        <v>368</v>
      </c>
      <c r="D37" s="17" t="s">
        <v>419</v>
      </c>
      <c r="E37" s="17" t="s">
        <v>423</v>
      </c>
      <c r="F37" s="281" t="s">
        <v>502</v>
      </c>
      <c r="G37" s="271">
        <v>550</v>
      </c>
      <c r="H37" s="271">
        <v>0</v>
      </c>
      <c r="I37" s="271">
        <v>1460</v>
      </c>
      <c r="J37" s="271">
        <v>1478</v>
      </c>
    </row>
    <row r="38" spans="1:10" s="20" customFormat="1" ht="12.75">
      <c r="A38" s="16" t="s">
        <v>438</v>
      </c>
      <c r="B38" s="16" t="s">
        <v>443</v>
      </c>
      <c r="C38" s="16" t="s">
        <v>418</v>
      </c>
      <c r="D38" s="16" t="s">
        <v>419</v>
      </c>
      <c r="E38" s="16" t="s">
        <v>423</v>
      </c>
      <c r="F38" s="282" t="s">
        <v>444</v>
      </c>
      <c r="G38" s="30">
        <f>G39+G40</f>
        <v>2850</v>
      </c>
      <c r="H38" s="30">
        <f>H39+H40</f>
        <v>0</v>
      </c>
      <c r="I38" s="30">
        <f>I39+I40</f>
        <v>3248</v>
      </c>
      <c r="J38" s="30">
        <f>J39+J40</f>
        <v>3274</v>
      </c>
    </row>
    <row r="39" spans="1:10" s="20" customFormat="1" ht="27" customHeight="1">
      <c r="A39" s="17" t="s">
        <v>438</v>
      </c>
      <c r="B39" s="17" t="s">
        <v>315</v>
      </c>
      <c r="C39" s="17" t="s">
        <v>368</v>
      </c>
      <c r="D39" s="17" t="s">
        <v>419</v>
      </c>
      <c r="E39" s="17" t="s">
        <v>423</v>
      </c>
      <c r="F39" s="273" t="s">
        <v>316</v>
      </c>
      <c r="G39" s="271">
        <v>2500</v>
      </c>
      <c r="H39" s="271">
        <v>0</v>
      </c>
      <c r="I39" s="271">
        <v>412</v>
      </c>
      <c r="J39" s="271">
        <v>412</v>
      </c>
    </row>
    <row r="40" spans="1:10" ht="31.5" customHeight="1">
      <c r="A40" s="17" t="s">
        <v>438</v>
      </c>
      <c r="B40" s="17" t="s">
        <v>317</v>
      </c>
      <c r="C40" s="17" t="s">
        <v>368</v>
      </c>
      <c r="D40" s="17" t="s">
        <v>419</v>
      </c>
      <c r="E40" s="17" t="s">
        <v>423</v>
      </c>
      <c r="F40" s="273" t="s">
        <v>318</v>
      </c>
      <c r="G40" s="271">
        <v>350</v>
      </c>
      <c r="H40" s="271">
        <v>0</v>
      </c>
      <c r="I40" s="271">
        <v>2836</v>
      </c>
      <c r="J40" s="271">
        <v>2862</v>
      </c>
    </row>
    <row r="41" spans="1:10" s="275" customFormat="1" ht="25.5" hidden="1">
      <c r="A41" s="18" t="s">
        <v>446</v>
      </c>
      <c r="B41" s="18" t="s">
        <v>417</v>
      </c>
      <c r="C41" s="18" t="s">
        <v>418</v>
      </c>
      <c r="D41" s="18" t="s">
        <v>419</v>
      </c>
      <c r="E41" s="18" t="s">
        <v>418</v>
      </c>
      <c r="F41" s="190" t="s">
        <v>447</v>
      </c>
      <c r="G41" s="269"/>
      <c r="H41" s="269"/>
      <c r="I41" s="269"/>
      <c r="J41" s="269"/>
    </row>
    <row r="42" spans="1:10" ht="12.75" hidden="1">
      <c r="A42" s="17" t="s">
        <v>446</v>
      </c>
      <c r="B42" s="17" t="s">
        <v>448</v>
      </c>
      <c r="C42" s="17" t="s">
        <v>418</v>
      </c>
      <c r="D42" s="17" t="s">
        <v>419</v>
      </c>
      <c r="E42" s="17" t="s">
        <v>423</v>
      </c>
      <c r="F42" s="281" t="s">
        <v>449</v>
      </c>
      <c r="G42" s="271"/>
      <c r="H42" s="271"/>
      <c r="I42" s="271"/>
      <c r="J42" s="271"/>
    </row>
    <row r="43" spans="1:10" ht="12.75" hidden="1">
      <c r="A43" s="17" t="s">
        <v>446</v>
      </c>
      <c r="B43" s="17" t="s">
        <v>450</v>
      </c>
      <c r="C43" s="17" t="s">
        <v>418</v>
      </c>
      <c r="D43" s="17" t="s">
        <v>419</v>
      </c>
      <c r="E43" s="17" t="s">
        <v>423</v>
      </c>
      <c r="F43" s="281" t="s">
        <v>455</v>
      </c>
      <c r="G43" s="271"/>
      <c r="H43" s="271"/>
      <c r="I43" s="271"/>
      <c r="J43" s="271"/>
    </row>
    <row r="44" spans="1:10" s="275" customFormat="1" ht="30" customHeight="1">
      <c r="A44" s="18" t="s">
        <v>395</v>
      </c>
      <c r="B44" s="18" t="s">
        <v>417</v>
      </c>
      <c r="C44" s="18" t="s">
        <v>418</v>
      </c>
      <c r="D44" s="18" t="s">
        <v>419</v>
      </c>
      <c r="E44" s="18" t="s">
        <v>420</v>
      </c>
      <c r="F44" s="283" t="s">
        <v>457</v>
      </c>
      <c r="G44" s="269">
        <f>G45+G50</f>
        <v>3084.8</v>
      </c>
      <c r="H44" s="269">
        <f>H45+H50</f>
        <v>0</v>
      </c>
      <c r="I44" s="269">
        <f>I45+I50</f>
        <v>2050</v>
      </c>
      <c r="J44" s="269">
        <f>J45+J50</f>
        <v>2050</v>
      </c>
    </row>
    <row r="45" spans="1:10" s="20" customFormat="1" ht="64.5" customHeight="1">
      <c r="A45" s="16" t="s">
        <v>395</v>
      </c>
      <c r="B45" s="16" t="s">
        <v>458</v>
      </c>
      <c r="C45" s="16" t="s">
        <v>418</v>
      </c>
      <c r="D45" s="16" t="s">
        <v>419</v>
      </c>
      <c r="E45" s="16" t="s">
        <v>459</v>
      </c>
      <c r="F45" s="282" t="s">
        <v>467</v>
      </c>
      <c r="G45" s="30">
        <f>G46+G47</f>
        <v>3084.8</v>
      </c>
      <c r="H45" s="30">
        <f>H46+H47</f>
        <v>0</v>
      </c>
      <c r="I45" s="30">
        <f>I46+I47</f>
        <v>2050</v>
      </c>
      <c r="J45" s="30">
        <f>J46+J47</f>
        <v>2050</v>
      </c>
    </row>
    <row r="46" spans="1:10" ht="52.5" customHeight="1">
      <c r="A46" s="17" t="s">
        <v>395</v>
      </c>
      <c r="B46" s="17" t="s">
        <v>468</v>
      </c>
      <c r="C46" s="17" t="s">
        <v>368</v>
      </c>
      <c r="D46" s="17" t="s">
        <v>419</v>
      </c>
      <c r="E46" s="17" t="s">
        <v>459</v>
      </c>
      <c r="F46" s="284" t="s">
        <v>297</v>
      </c>
      <c r="G46" s="271">
        <v>3040</v>
      </c>
      <c r="H46" s="271">
        <v>0</v>
      </c>
      <c r="I46" s="271">
        <v>1850</v>
      </c>
      <c r="J46" s="271">
        <v>1850</v>
      </c>
    </row>
    <row r="47" spans="1:10" ht="56.25" customHeight="1">
      <c r="A47" s="17" t="s">
        <v>395</v>
      </c>
      <c r="B47" s="17" t="s">
        <v>469</v>
      </c>
      <c r="C47" s="17" t="s">
        <v>368</v>
      </c>
      <c r="D47" s="17" t="s">
        <v>419</v>
      </c>
      <c r="E47" s="17" t="s">
        <v>459</v>
      </c>
      <c r="F47" s="285" t="s">
        <v>299</v>
      </c>
      <c r="G47" s="271">
        <v>44.8</v>
      </c>
      <c r="H47" s="271">
        <v>0</v>
      </c>
      <c r="I47" s="271">
        <v>200</v>
      </c>
      <c r="J47" s="271">
        <v>200</v>
      </c>
    </row>
    <row r="48" spans="1:10" ht="27.75" customHeight="1" hidden="1">
      <c r="A48" s="17" t="s">
        <v>395</v>
      </c>
      <c r="B48" s="17" t="s">
        <v>300</v>
      </c>
      <c r="C48" s="17" t="s">
        <v>368</v>
      </c>
      <c r="D48" s="17" t="s">
        <v>419</v>
      </c>
      <c r="E48" s="17" t="s">
        <v>459</v>
      </c>
      <c r="F48" s="285" t="s">
        <v>29</v>
      </c>
      <c r="G48" s="271"/>
      <c r="H48" s="271"/>
      <c r="I48" s="271">
        <v>0</v>
      </c>
      <c r="J48" s="271">
        <v>0</v>
      </c>
    </row>
    <row r="49" spans="1:10" ht="28.5" customHeight="1" hidden="1">
      <c r="A49" s="17" t="s">
        <v>395</v>
      </c>
      <c r="B49" s="17" t="s">
        <v>301</v>
      </c>
      <c r="C49" s="17" t="s">
        <v>368</v>
      </c>
      <c r="D49" s="17" t="s">
        <v>419</v>
      </c>
      <c r="E49" s="17" t="s">
        <v>459</v>
      </c>
      <c r="F49" s="285" t="s">
        <v>31</v>
      </c>
      <c r="G49" s="271"/>
      <c r="H49" s="271"/>
      <c r="I49" s="271">
        <v>0</v>
      </c>
      <c r="J49" s="271">
        <v>0</v>
      </c>
    </row>
    <row r="50" spans="1:10" s="20" customFormat="1" ht="54" customHeight="1" hidden="1">
      <c r="A50" s="16" t="s">
        <v>395</v>
      </c>
      <c r="B50" s="16" t="s">
        <v>470</v>
      </c>
      <c r="C50" s="16" t="s">
        <v>368</v>
      </c>
      <c r="D50" s="16" t="s">
        <v>419</v>
      </c>
      <c r="E50" s="16" t="s">
        <v>459</v>
      </c>
      <c r="F50" s="19" t="s">
        <v>34</v>
      </c>
      <c r="G50" s="30"/>
      <c r="H50" s="30"/>
      <c r="I50" s="30">
        <v>0</v>
      </c>
      <c r="J50" s="30">
        <v>0</v>
      </c>
    </row>
    <row r="51" spans="1:10" s="275" customFormat="1" ht="27" customHeight="1">
      <c r="A51" s="18" t="s">
        <v>471</v>
      </c>
      <c r="B51" s="18" t="s">
        <v>417</v>
      </c>
      <c r="C51" s="18" t="s">
        <v>418</v>
      </c>
      <c r="D51" s="18" t="s">
        <v>419</v>
      </c>
      <c r="E51" s="18" t="s">
        <v>420</v>
      </c>
      <c r="F51" s="196" t="s">
        <v>472</v>
      </c>
      <c r="G51" s="269">
        <f>G52</f>
        <v>40</v>
      </c>
      <c r="H51" s="269">
        <f aca="true" t="shared" si="0" ref="H51:J53">H52</f>
        <v>0</v>
      </c>
      <c r="I51" s="269">
        <f t="shared" si="0"/>
        <v>110</v>
      </c>
      <c r="J51" s="269">
        <f t="shared" si="0"/>
        <v>110</v>
      </c>
    </row>
    <row r="52" spans="1:10" s="20" customFormat="1" ht="12.75">
      <c r="A52" s="16" t="s">
        <v>471</v>
      </c>
      <c r="B52" s="16" t="s">
        <v>473</v>
      </c>
      <c r="C52" s="16" t="s">
        <v>418</v>
      </c>
      <c r="D52" s="16" t="s">
        <v>419</v>
      </c>
      <c r="E52" s="16" t="s">
        <v>474</v>
      </c>
      <c r="F52" s="276" t="s">
        <v>475</v>
      </c>
      <c r="G52" s="30">
        <f>G53</f>
        <v>40</v>
      </c>
      <c r="H52" s="30">
        <f t="shared" si="0"/>
        <v>0</v>
      </c>
      <c r="I52" s="30">
        <f t="shared" si="0"/>
        <v>110</v>
      </c>
      <c r="J52" s="30">
        <f t="shared" si="0"/>
        <v>110</v>
      </c>
    </row>
    <row r="53" spans="1:10" ht="12.75">
      <c r="A53" s="17" t="s">
        <v>471</v>
      </c>
      <c r="B53" s="17" t="s">
        <v>476</v>
      </c>
      <c r="C53" s="17" t="s">
        <v>418</v>
      </c>
      <c r="D53" s="17" t="s">
        <v>419</v>
      </c>
      <c r="E53" s="17" t="s">
        <v>474</v>
      </c>
      <c r="F53" s="71" t="s">
        <v>477</v>
      </c>
      <c r="G53" s="271">
        <f>G54</f>
        <v>40</v>
      </c>
      <c r="H53" s="271">
        <f t="shared" si="0"/>
        <v>0</v>
      </c>
      <c r="I53" s="271">
        <f t="shared" si="0"/>
        <v>110</v>
      </c>
      <c r="J53" s="271">
        <f t="shared" si="0"/>
        <v>110</v>
      </c>
    </row>
    <row r="54" spans="1:10" ht="27" customHeight="1">
      <c r="A54" s="17" t="s">
        <v>471</v>
      </c>
      <c r="B54" s="17" t="s">
        <v>478</v>
      </c>
      <c r="C54" s="17" t="s">
        <v>368</v>
      </c>
      <c r="D54" s="17" t="s">
        <v>419</v>
      </c>
      <c r="E54" s="17" t="s">
        <v>474</v>
      </c>
      <c r="F54" s="71" t="s">
        <v>302</v>
      </c>
      <c r="G54" s="271">
        <v>40</v>
      </c>
      <c r="H54" s="271">
        <v>0</v>
      </c>
      <c r="I54" s="271">
        <v>110</v>
      </c>
      <c r="J54" s="271">
        <v>110</v>
      </c>
    </row>
    <row r="55" spans="1:10" ht="18" customHeight="1" hidden="1">
      <c r="A55" s="17" t="s">
        <v>471</v>
      </c>
      <c r="B55" s="17" t="s">
        <v>303</v>
      </c>
      <c r="C55" s="17" t="s">
        <v>368</v>
      </c>
      <c r="D55" s="17" t="s">
        <v>419</v>
      </c>
      <c r="E55" s="17" t="s">
        <v>474</v>
      </c>
      <c r="F55" s="71" t="s">
        <v>38</v>
      </c>
      <c r="G55" s="271"/>
      <c r="H55" s="271"/>
      <c r="I55" s="271">
        <v>0</v>
      </c>
      <c r="J55" s="271">
        <v>0</v>
      </c>
    </row>
    <row r="56" spans="1:10" ht="26.25" customHeight="1">
      <c r="A56" s="18" t="s">
        <v>479</v>
      </c>
      <c r="B56" s="18" t="s">
        <v>417</v>
      </c>
      <c r="C56" s="18" t="s">
        <v>418</v>
      </c>
      <c r="D56" s="18" t="s">
        <v>419</v>
      </c>
      <c r="E56" s="18" t="s">
        <v>420</v>
      </c>
      <c r="F56" s="286" t="s">
        <v>480</v>
      </c>
      <c r="G56" s="269">
        <f>G65+G58</f>
        <v>450</v>
      </c>
      <c r="H56" s="269">
        <f>H65+H58</f>
        <v>0</v>
      </c>
      <c r="I56" s="269">
        <f>I65+I58</f>
        <v>235</v>
      </c>
      <c r="J56" s="269">
        <f>J65+J58</f>
        <v>235</v>
      </c>
    </row>
    <row r="57" spans="1:10" ht="27.75" customHeight="1" hidden="1">
      <c r="A57" s="17" t="s">
        <v>479</v>
      </c>
      <c r="B57" s="17" t="s">
        <v>486</v>
      </c>
      <c r="C57" s="17" t="s">
        <v>368</v>
      </c>
      <c r="D57" s="17" t="s">
        <v>419</v>
      </c>
      <c r="E57" s="17" t="s">
        <v>8</v>
      </c>
      <c r="F57" s="243" t="s">
        <v>40</v>
      </c>
      <c r="G57" s="271"/>
      <c r="H57" s="271"/>
      <c r="I57" s="271">
        <v>0</v>
      </c>
      <c r="J57" s="271">
        <v>0</v>
      </c>
    </row>
    <row r="58" spans="1:10" ht="63" customHeight="1" hidden="1">
      <c r="A58" s="17" t="s">
        <v>479</v>
      </c>
      <c r="B58" s="17" t="s">
        <v>7</v>
      </c>
      <c r="C58" s="17" t="s">
        <v>368</v>
      </c>
      <c r="D58" s="17" t="s">
        <v>419</v>
      </c>
      <c r="E58" s="17" t="s">
        <v>8</v>
      </c>
      <c r="F58" s="284" t="s">
        <v>304</v>
      </c>
      <c r="G58" s="271">
        <v>0</v>
      </c>
      <c r="H58" s="271">
        <v>0</v>
      </c>
      <c r="I58" s="271">
        <v>0</v>
      </c>
      <c r="J58" s="271">
        <v>0</v>
      </c>
    </row>
    <row r="59" spans="1:10" ht="69" customHeight="1" hidden="1">
      <c r="A59" s="17" t="s">
        <v>479</v>
      </c>
      <c r="B59" s="17" t="s">
        <v>305</v>
      </c>
      <c r="C59" s="17" t="s">
        <v>368</v>
      </c>
      <c r="D59" s="17" t="s">
        <v>419</v>
      </c>
      <c r="E59" s="17" t="s">
        <v>8</v>
      </c>
      <c r="F59" s="243" t="s">
        <v>47</v>
      </c>
      <c r="G59" s="271"/>
      <c r="H59" s="271"/>
      <c r="I59" s="271">
        <v>0</v>
      </c>
      <c r="J59" s="271">
        <v>0</v>
      </c>
    </row>
    <row r="60" spans="1:10" ht="69" customHeight="1" hidden="1">
      <c r="A60" s="17" t="s">
        <v>479</v>
      </c>
      <c r="B60" s="17" t="s">
        <v>7</v>
      </c>
      <c r="C60" s="17" t="s">
        <v>368</v>
      </c>
      <c r="D60" s="17" t="s">
        <v>419</v>
      </c>
      <c r="E60" s="17" t="s">
        <v>306</v>
      </c>
      <c r="F60" s="243" t="s">
        <v>49</v>
      </c>
      <c r="G60" s="271"/>
      <c r="H60" s="271"/>
      <c r="I60" s="271">
        <v>0</v>
      </c>
      <c r="J60" s="271">
        <v>0</v>
      </c>
    </row>
    <row r="61" spans="1:10" ht="70.5" customHeight="1" hidden="1">
      <c r="A61" s="17" t="s">
        <v>479</v>
      </c>
      <c r="B61" s="17" t="s">
        <v>305</v>
      </c>
      <c r="C61" s="17" t="s">
        <v>368</v>
      </c>
      <c r="D61" s="17" t="s">
        <v>419</v>
      </c>
      <c r="E61" s="17" t="s">
        <v>306</v>
      </c>
      <c r="F61" s="243" t="s">
        <v>49</v>
      </c>
      <c r="G61" s="271"/>
      <c r="H61" s="271"/>
      <c r="I61" s="271">
        <v>0</v>
      </c>
      <c r="J61" s="271">
        <v>0</v>
      </c>
    </row>
    <row r="62" spans="1:10" ht="42.75" customHeight="1" hidden="1">
      <c r="A62" s="17" t="s">
        <v>479</v>
      </c>
      <c r="B62" s="17" t="s">
        <v>307</v>
      </c>
      <c r="C62" s="17" t="s">
        <v>368</v>
      </c>
      <c r="D62" s="17" t="s">
        <v>419</v>
      </c>
      <c r="E62" s="17" t="s">
        <v>8</v>
      </c>
      <c r="F62" s="243" t="s">
        <v>51</v>
      </c>
      <c r="G62" s="271"/>
      <c r="H62" s="271"/>
      <c r="I62" s="271">
        <v>0</v>
      </c>
      <c r="J62" s="271">
        <v>0</v>
      </c>
    </row>
    <row r="63" spans="1:10" ht="40.5" customHeight="1" hidden="1">
      <c r="A63" s="17" t="s">
        <v>479</v>
      </c>
      <c r="B63" s="17" t="s">
        <v>307</v>
      </c>
      <c r="C63" s="17" t="s">
        <v>368</v>
      </c>
      <c r="D63" s="17" t="s">
        <v>419</v>
      </c>
      <c r="E63" s="17" t="s">
        <v>306</v>
      </c>
      <c r="F63" s="243" t="s">
        <v>53</v>
      </c>
      <c r="G63" s="271"/>
      <c r="H63" s="271"/>
      <c r="I63" s="271">
        <v>0</v>
      </c>
      <c r="J63" s="271">
        <v>0</v>
      </c>
    </row>
    <row r="64" spans="1:10" ht="26.25" customHeight="1" hidden="1">
      <c r="A64" s="17" t="s">
        <v>479</v>
      </c>
      <c r="B64" s="17" t="s">
        <v>450</v>
      </c>
      <c r="C64" s="17" t="s">
        <v>368</v>
      </c>
      <c r="D64" s="17" t="s">
        <v>419</v>
      </c>
      <c r="E64" s="17" t="s">
        <v>308</v>
      </c>
      <c r="F64" s="243" t="s">
        <v>55</v>
      </c>
      <c r="G64" s="271"/>
      <c r="H64" s="271"/>
      <c r="I64" s="271">
        <v>0</v>
      </c>
      <c r="J64" s="271">
        <v>0</v>
      </c>
    </row>
    <row r="65" spans="1:10" ht="41.25" customHeight="1">
      <c r="A65" s="17" t="s">
        <v>479</v>
      </c>
      <c r="B65" s="17" t="s">
        <v>445</v>
      </c>
      <c r="C65" s="17" t="s">
        <v>368</v>
      </c>
      <c r="D65" s="17" t="s">
        <v>419</v>
      </c>
      <c r="E65" s="17" t="s">
        <v>481</v>
      </c>
      <c r="F65" s="284" t="s">
        <v>309</v>
      </c>
      <c r="G65" s="271">
        <v>450</v>
      </c>
      <c r="H65" s="271">
        <v>0</v>
      </c>
      <c r="I65" s="271">
        <v>235</v>
      </c>
      <c r="J65" s="271">
        <v>235</v>
      </c>
    </row>
    <row r="66" spans="1:10" s="275" customFormat="1" ht="16.5" customHeight="1">
      <c r="A66" s="18" t="s">
        <v>9</v>
      </c>
      <c r="B66" s="18" t="s">
        <v>417</v>
      </c>
      <c r="C66" s="18" t="s">
        <v>418</v>
      </c>
      <c r="D66" s="18" t="s">
        <v>419</v>
      </c>
      <c r="E66" s="18" t="s">
        <v>420</v>
      </c>
      <c r="F66" s="286" t="s">
        <v>10</v>
      </c>
      <c r="G66" s="269">
        <f>G75</f>
        <v>50</v>
      </c>
      <c r="H66" s="269">
        <f>H75</f>
        <v>0</v>
      </c>
      <c r="I66" s="269">
        <f>I75</f>
        <v>200</v>
      </c>
      <c r="J66" s="269">
        <f>J75</f>
        <v>200</v>
      </c>
    </row>
    <row r="67" spans="1:10" s="275" customFormat="1" ht="42.75" customHeight="1" hidden="1">
      <c r="A67" s="17" t="s">
        <v>9</v>
      </c>
      <c r="B67" s="17" t="s">
        <v>310</v>
      </c>
      <c r="C67" s="17" t="s">
        <v>368</v>
      </c>
      <c r="D67" s="17" t="s">
        <v>419</v>
      </c>
      <c r="E67" s="17" t="s">
        <v>11</v>
      </c>
      <c r="F67" s="243" t="s">
        <v>85</v>
      </c>
      <c r="G67" s="271"/>
      <c r="H67" s="271"/>
      <c r="I67" s="271"/>
      <c r="J67" s="271"/>
    </row>
    <row r="68" spans="1:10" s="275" customFormat="1" ht="55.5" customHeight="1" hidden="1">
      <c r="A68" s="17" t="s">
        <v>9</v>
      </c>
      <c r="B68" s="17" t="s">
        <v>311</v>
      </c>
      <c r="C68" s="17" t="s">
        <v>368</v>
      </c>
      <c r="D68" s="17" t="s">
        <v>419</v>
      </c>
      <c r="E68" s="17" t="s">
        <v>11</v>
      </c>
      <c r="F68" s="243" t="s">
        <v>89</v>
      </c>
      <c r="G68" s="271"/>
      <c r="H68" s="271"/>
      <c r="I68" s="271"/>
      <c r="J68" s="271"/>
    </row>
    <row r="69" spans="1:10" s="275" customFormat="1" ht="41.25" customHeight="1" hidden="1">
      <c r="A69" s="17" t="s">
        <v>9</v>
      </c>
      <c r="B69" s="17" t="s">
        <v>312</v>
      </c>
      <c r="C69" s="17" t="s">
        <v>368</v>
      </c>
      <c r="D69" s="17" t="s">
        <v>419</v>
      </c>
      <c r="E69" s="17" t="s">
        <v>11</v>
      </c>
      <c r="F69" s="243" t="s">
        <v>91</v>
      </c>
      <c r="G69" s="271"/>
      <c r="H69" s="271"/>
      <c r="I69" s="271"/>
      <c r="J69" s="271"/>
    </row>
    <row r="70" spans="1:10" s="275" customFormat="1" ht="43.5" customHeight="1" hidden="1">
      <c r="A70" s="17" t="s">
        <v>9</v>
      </c>
      <c r="B70" s="17" t="s">
        <v>313</v>
      </c>
      <c r="C70" s="17" t="s">
        <v>368</v>
      </c>
      <c r="D70" s="17" t="s">
        <v>419</v>
      </c>
      <c r="E70" s="17" t="s">
        <v>11</v>
      </c>
      <c r="F70" s="243" t="s">
        <v>93</v>
      </c>
      <c r="G70" s="271"/>
      <c r="H70" s="271"/>
      <c r="I70" s="271"/>
      <c r="J70" s="271"/>
    </row>
    <row r="71" spans="1:10" s="275" customFormat="1" ht="55.5" customHeight="1" hidden="1">
      <c r="A71" s="17" t="s">
        <v>9</v>
      </c>
      <c r="B71" s="17" t="s">
        <v>314</v>
      </c>
      <c r="C71" s="17" t="s">
        <v>368</v>
      </c>
      <c r="D71" s="17" t="s">
        <v>419</v>
      </c>
      <c r="E71" s="17" t="s">
        <v>11</v>
      </c>
      <c r="F71" s="243" t="s">
        <v>319</v>
      </c>
      <c r="G71" s="271"/>
      <c r="H71" s="271"/>
      <c r="I71" s="271"/>
      <c r="J71" s="271"/>
    </row>
    <row r="72" spans="1:10" s="275" customFormat="1" ht="54" customHeight="1" hidden="1">
      <c r="A72" s="17" t="s">
        <v>9</v>
      </c>
      <c r="B72" s="17" t="s">
        <v>320</v>
      </c>
      <c r="C72" s="17" t="s">
        <v>368</v>
      </c>
      <c r="D72" s="17" t="s">
        <v>419</v>
      </c>
      <c r="E72" s="17" t="s">
        <v>11</v>
      </c>
      <c r="F72" s="243" t="s">
        <v>94</v>
      </c>
      <c r="G72" s="271"/>
      <c r="H72" s="271"/>
      <c r="I72" s="271"/>
      <c r="J72" s="271"/>
    </row>
    <row r="73" spans="1:10" s="275" customFormat="1" ht="69" customHeight="1" hidden="1">
      <c r="A73" s="17" t="s">
        <v>9</v>
      </c>
      <c r="B73" s="17" t="s">
        <v>321</v>
      </c>
      <c r="C73" s="17" t="s">
        <v>368</v>
      </c>
      <c r="D73" s="17" t="s">
        <v>419</v>
      </c>
      <c r="E73" s="17" t="s">
        <v>11</v>
      </c>
      <c r="F73" s="243" t="s">
        <v>96</v>
      </c>
      <c r="G73" s="271"/>
      <c r="H73" s="271"/>
      <c r="I73" s="271"/>
      <c r="J73" s="271"/>
    </row>
    <row r="74" spans="1:10" s="275" customFormat="1" ht="68.25" customHeight="1" hidden="1">
      <c r="A74" s="17" t="s">
        <v>9</v>
      </c>
      <c r="B74" s="17" t="s">
        <v>322</v>
      </c>
      <c r="C74" s="17" t="s">
        <v>358</v>
      </c>
      <c r="D74" s="17" t="s">
        <v>419</v>
      </c>
      <c r="E74" s="17" t="s">
        <v>11</v>
      </c>
      <c r="F74" s="243" t="s">
        <v>96</v>
      </c>
      <c r="G74" s="271"/>
      <c r="H74" s="271"/>
      <c r="I74" s="271"/>
      <c r="J74" s="271"/>
    </row>
    <row r="75" spans="1:10" ht="25.5" customHeight="1">
      <c r="A75" s="16" t="s">
        <v>9</v>
      </c>
      <c r="B75" s="16" t="s">
        <v>417</v>
      </c>
      <c r="C75" s="16" t="s">
        <v>418</v>
      </c>
      <c r="D75" s="16" t="s">
        <v>419</v>
      </c>
      <c r="E75" s="16" t="s">
        <v>420</v>
      </c>
      <c r="F75" s="19" t="s">
        <v>338</v>
      </c>
      <c r="G75" s="30">
        <f>G76</f>
        <v>50</v>
      </c>
      <c r="H75" s="30">
        <f>H76</f>
        <v>0</v>
      </c>
      <c r="I75" s="30">
        <f>I76</f>
        <v>200</v>
      </c>
      <c r="J75" s="30">
        <f>J76</f>
        <v>200</v>
      </c>
    </row>
    <row r="76" spans="1:10" ht="26.25" customHeight="1">
      <c r="A76" s="17" t="s">
        <v>9</v>
      </c>
      <c r="B76" s="17" t="s">
        <v>642</v>
      </c>
      <c r="C76" s="17" t="s">
        <v>368</v>
      </c>
      <c r="D76" s="17" t="s">
        <v>419</v>
      </c>
      <c r="E76" s="17" t="s">
        <v>11</v>
      </c>
      <c r="F76" s="284" t="s">
        <v>97</v>
      </c>
      <c r="G76" s="271">
        <v>50</v>
      </c>
      <c r="H76" s="271">
        <v>0</v>
      </c>
      <c r="I76" s="271">
        <v>200</v>
      </c>
      <c r="J76" s="271">
        <v>200</v>
      </c>
    </row>
    <row r="77" spans="1:10" s="275" customFormat="1" ht="12.75" hidden="1">
      <c r="A77" s="18" t="s">
        <v>482</v>
      </c>
      <c r="B77" s="18" t="s">
        <v>417</v>
      </c>
      <c r="C77" s="18" t="s">
        <v>368</v>
      </c>
      <c r="D77" s="18" t="s">
        <v>419</v>
      </c>
      <c r="E77" s="18" t="s">
        <v>420</v>
      </c>
      <c r="F77" s="286" t="s">
        <v>483</v>
      </c>
      <c r="G77" s="269">
        <f>G78+G80</f>
        <v>0</v>
      </c>
      <c r="H77" s="269">
        <f>H78+H80</f>
        <v>0</v>
      </c>
      <c r="I77" s="269">
        <f>I78+I80</f>
        <v>0</v>
      </c>
      <c r="J77" s="269">
        <f>J78+J80</f>
        <v>0</v>
      </c>
    </row>
    <row r="78" spans="1:10" ht="12.75" hidden="1">
      <c r="A78" s="16" t="s">
        <v>482</v>
      </c>
      <c r="B78" s="16" t="s">
        <v>473</v>
      </c>
      <c r="C78" s="16" t="s">
        <v>368</v>
      </c>
      <c r="D78" s="16" t="s">
        <v>419</v>
      </c>
      <c r="E78" s="16" t="s">
        <v>484</v>
      </c>
      <c r="F78" s="19" t="s">
        <v>485</v>
      </c>
      <c r="G78" s="30">
        <f>G79</f>
        <v>0</v>
      </c>
      <c r="H78" s="30">
        <f>H79</f>
        <v>0</v>
      </c>
      <c r="I78" s="30">
        <f>I79</f>
        <v>0</v>
      </c>
      <c r="J78" s="30">
        <f>J79</f>
        <v>0</v>
      </c>
    </row>
    <row r="79" spans="1:10" ht="24" customHeight="1" hidden="1">
      <c r="A79" s="17" t="s">
        <v>482</v>
      </c>
      <c r="B79" s="17" t="s">
        <v>486</v>
      </c>
      <c r="C79" s="17" t="s">
        <v>368</v>
      </c>
      <c r="D79" s="17" t="s">
        <v>419</v>
      </c>
      <c r="E79" s="17" t="s">
        <v>484</v>
      </c>
      <c r="F79" s="284" t="s">
        <v>99</v>
      </c>
      <c r="G79" s="271"/>
      <c r="H79" s="271"/>
      <c r="I79" s="271"/>
      <c r="J79" s="271"/>
    </row>
    <row r="80" spans="1:10" ht="12.75" customHeight="1" hidden="1">
      <c r="A80" s="17" t="s">
        <v>482</v>
      </c>
      <c r="B80" s="17" t="s">
        <v>487</v>
      </c>
      <c r="C80" s="17" t="s">
        <v>368</v>
      </c>
      <c r="D80" s="17" t="s">
        <v>419</v>
      </c>
      <c r="E80" s="17" t="s">
        <v>484</v>
      </c>
      <c r="F80" s="284" t="s">
        <v>323</v>
      </c>
      <c r="G80" s="271"/>
      <c r="H80" s="271"/>
      <c r="I80" s="271"/>
      <c r="J80" s="271"/>
    </row>
    <row r="81" spans="1:10" s="275" customFormat="1" ht="14.25" customHeight="1">
      <c r="A81" s="462" t="s">
        <v>488</v>
      </c>
      <c r="B81" s="463"/>
      <c r="C81" s="463"/>
      <c r="D81" s="463"/>
      <c r="E81" s="463"/>
      <c r="F81" s="464"/>
      <c r="G81" s="287">
        <f>G20+G26+G32+G36+G44+G51+G56+G66+G77</f>
        <v>13897.5</v>
      </c>
      <c r="H81" s="287">
        <f>H20+H26+H32+H36+H44+H51+H56+H66+H77</f>
        <v>0</v>
      </c>
      <c r="I81" s="287">
        <f>I20+I26+I32+I36+I44+I51+I56+I66+I77</f>
        <v>19367.1</v>
      </c>
      <c r="J81" s="287">
        <f>J20+J26+J32+J36+J44+J51+J56+J66+J77</f>
        <v>20125.02</v>
      </c>
    </row>
    <row r="82" spans="1:10" s="275" customFormat="1" ht="12.75">
      <c r="A82" s="460" t="s">
        <v>489</v>
      </c>
      <c r="B82" s="460"/>
      <c r="C82" s="460"/>
      <c r="D82" s="460"/>
      <c r="E82" s="460"/>
      <c r="F82" s="460"/>
      <c r="G82" s="288">
        <f>G83+G88+G102+G110+G118</f>
        <v>1964.4</v>
      </c>
      <c r="H82" s="288">
        <f>H83+H88+H102+H110+H118</f>
        <v>1.2000000000000002</v>
      </c>
      <c r="I82" s="288">
        <f>I83+I102+I88</f>
        <v>17539.3</v>
      </c>
      <c r="J82" s="288">
        <f>J83+J102+J88</f>
        <v>15871.800000000001</v>
      </c>
    </row>
    <row r="83" spans="1:10" s="275" customFormat="1" ht="12.75">
      <c r="A83" s="289" t="s">
        <v>490</v>
      </c>
      <c r="B83" s="289" t="s">
        <v>176</v>
      </c>
      <c r="C83" s="289" t="s">
        <v>418</v>
      </c>
      <c r="D83" s="289" t="s">
        <v>419</v>
      </c>
      <c r="E83" s="289" t="s">
        <v>420</v>
      </c>
      <c r="F83" s="290" t="s">
        <v>461</v>
      </c>
      <c r="G83" s="288">
        <f>G84+G85</f>
        <v>1959</v>
      </c>
      <c r="H83" s="288">
        <f>H84+H85</f>
        <v>-1</v>
      </c>
      <c r="I83" s="288">
        <f>I84+I85+I86</f>
        <v>14255.9</v>
      </c>
      <c r="J83" s="288">
        <f>J84+J85+J86</f>
        <v>12635</v>
      </c>
    </row>
    <row r="84" spans="1:10" ht="25.5">
      <c r="A84" s="17" t="s">
        <v>490</v>
      </c>
      <c r="B84" s="17" t="s">
        <v>462</v>
      </c>
      <c r="C84" s="17" t="s">
        <v>368</v>
      </c>
      <c r="D84" s="17" t="s">
        <v>419</v>
      </c>
      <c r="E84" s="17" t="s">
        <v>601</v>
      </c>
      <c r="F84" s="243" t="s">
        <v>102</v>
      </c>
      <c r="G84" s="291">
        <v>946</v>
      </c>
      <c r="H84" s="291">
        <v>1012</v>
      </c>
      <c r="I84" s="291">
        <v>10065</v>
      </c>
      <c r="J84" s="291">
        <v>12157.3</v>
      </c>
    </row>
    <row r="85" spans="1:10" ht="25.5">
      <c r="A85" s="17" t="s">
        <v>490</v>
      </c>
      <c r="B85" s="17" t="s">
        <v>463</v>
      </c>
      <c r="C85" s="17" t="s">
        <v>368</v>
      </c>
      <c r="D85" s="17" t="s">
        <v>419</v>
      </c>
      <c r="E85" s="17" t="s">
        <v>601</v>
      </c>
      <c r="F85" s="243" t="s">
        <v>103</v>
      </c>
      <c r="G85" s="291">
        <v>1013</v>
      </c>
      <c r="H85" s="291">
        <v>-1013</v>
      </c>
      <c r="I85" s="291">
        <v>4024.9</v>
      </c>
      <c r="J85" s="291">
        <v>327</v>
      </c>
    </row>
    <row r="86" spans="1:10" ht="25.5">
      <c r="A86" s="17" t="s">
        <v>490</v>
      </c>
      <c r="B86" s="17" t="s">
        <v>630</v>
      </c>
      <c r="C86" s="17" t="s">
        <v>368</v>
      </c>
      <c r="D86" s="17" t="s">
        <v>419</v>
      </c>
      <c r="E86" s="17" t="s">
        <v>601</v>
      </c>
      <c r="F86" s="243" t="s">
        <v>631</v>
      </c>
      <c r="G86" s="291"/>
      <c r="H86" s="291"/>
      <c r="I86" s="291">
        <v>166</v>
      </c>
      <c r="J86" s="291">
        <v>150.7</v>
      </c>
    </row>
    <row r="87" spans="1:10" ht="12.75" hidden="1">
      <c r="A87" s="17" t="s">
        <v>490</v>
      </c>
      <c r="B87" s="17" t="s">
        <v>324</v>
      </c>
      <c r="C87" s="17" t="s">
        <v>368</v>
      </c>
      <c r="D87" s="17" t="s">
        <v>419</v>
      </c>
      <c r="E87" s="17" t="s">
        <v>491</v>
      </c>
      <c r="F87" s="243" t="s">
        <v>104</v>
      </c>
      <c r="G87" s="291"/>
      <c r="H87" s="291"/>
      <c r="I87" s="291"/>
      <c r="J87" s="291"/>
    </row>
    <row r="88" spans="1:10" s="275" customFormat="1" ht="25.5">
      <c r="A88" s="18" t="s">
        <v>490</v>
      </c>
      <c r="B88" s="18" t="s">
        <v>422</v>
      </c>
      <c r="C88" s="18" t="s">
        <v>368</v>
      </c>
      <c r="D88" s="18" t="s">
        <v>533</v>
      </c>
      <c r="E88" s="18" t="s">
        <v>601</v>
      </c>
      <c r="F88" s="113" t="s">
        <v>328</v>
      </c>
      <c r="G88" s="288">
        <f>G98+G89+G93</f>
        <v>0</v>
      </c>
      <c r="H88" s="288">
        <f>H98+H89+H93</f>
        <v>0</v>
      </c>
      <c r="I88" s="288">
        <f>I90+I92+I94+I91</f>
        <v>2311.3</v>
      </c>
      <c r="J88" s="288">
        <f>J90+J92+J94+J91</f>
        <v>2237.6</v>
      </c>
    </row>
    <row r="89" spans="1:10" s="275" customFormat="1" ht="52.5" customHeight="1" hidden="1">
      <c r="A89" s="16" t="s">
        <v>490</v>
      </c>
      <c r="B89" s="16" t="s">
        <v>492</v>
      </c>
      <c r="C89" s="16" t="s">
        <v>368</v>
      </c>
      <c r="D89" s="16" t="s">
        <v>419</v>
      </c>
      <c r="E89" s="16" t="s">
        <v>491</v>
      </c>
      <c r="F89" s="292" t="s">
        <v>326</v>
      </c>
      <c r="G89" s="293">
        <f>G90</f>
        <v>0</v>
      </c>
      <c r="H89" s="293">
        <f>H90</f>
        <v>0</v>
      </c>
      <c r="I89" s="293">
        <f>I90</f>
        <v>0</v>
      </c>
      <c r="J89" s="293">
        <f>J90</f>
        <v>0</v>
      </c>
    </row>
    <row r="90" spans="1:10" s="275" customFormat="1" ht="44.25" customHeight="1" hidden="1">
      <c r="A90" s="333" t="s">
        <v>490</v>
      </c>
      <c r="B90" s="333" t="s">
        <v>541</v>
      </c>
      <c r="C90" s="333" t="s">
        <v>368</v>
      </c>
      <c r="D90" s="333" t="s">
        <v>419</v>
      </c>
      <c r="E90" s="333" t="s">
        <v>601</v>
      </c>
      <c r="F90" s="243" t="s">
        <v>538</v>
      </c>
      <c r="G90" s="291"/>
      <c r="H90" s="291"/>
      <c r="I90" s="291">
        <v>0</v>
      </c>
      <c r="J90" s="291">
        <v>0</v>
      </c>
    </row>
    <row r="91" spans="1:10" s="275" customFormat="1" ht="23.25" customHeight="1">
      <c r="A91" s="333" t="s">
        <v>490</v>
      </c>
      <c r="B91" s="333" t="s">
        <v>720</v>
      </c>
      <c r="C91" s="333" t="s">
        <v>368</v>
      </c>
      <c r="D91" s="333" t="s">
        <v>419</v>
      </c>
      <c r="E91" s="333" t="s">
        <v>601</v>
      </c>
      <c r="F91" s="243" t="s">
        <v>721</v>
      </c>
      <c r="G91" s="291"/>
      <c r="H91" s="291"/>
      <c r="I91" s="291">
        <v>101.8</v>
      </c>
      <c r="J91" s="291">
        <v>28.1</v>
      </c>
    </row>
    <row r="92" spans="1:10" s="275" customFormat="1" ht="41.25" customHeight="1">
      <c r="A92" s="333" t="s">
        <v>490</v>
      </c>
      <c r="B92" s="333" t="s">
        <v>575</v>
      </c>
      <c r="C92" s="333" t="s">
        <v>368</v>
      </c>
      <c r="D92" s="333" t="s">
        <v>419</v>
      </c>
      <c r="E92" s="333" t="s">
        <v>601</v>
      </c>
      <c r="F92" s="243" t="s">
        <v>576</v>
      </c>
      <c r="G92" s="291"/>
      <c r="H92" s="291"/>
      <c r="I92" s="291">
        <v>2209.5</v>
      </c>
      <c r="J92" s="291">
        <v>2209.5</v>
      </c>
    </row>
    <row r="93" spans="1:10" s="275" customFormat="1" ht="25.5" customHeight="1" hidden="1">
      <c r="A93" s="16" t="s">
        <v>490</v>
      </c>
      <c r="B93" s="16" t="s">
        <v>493</v>
      </c>
      <c r="C93" s="16" t="s">
        <v>368</v>
      </c>
      <c r="D93" s="16" t="s">
        <v>419</v>
      </c>
      <c r="E93" s="16" t="s">
        <v>491</v>
      </c>
      <c r="F93" s="292" t="s">
        <v>143</v>
      </c>
      <c r="G93" s="291"/>
      <c r="H93" s="291"/>
      <c r="I93" s="291"/>
      <c r="J93" s="291"/>
    </row>
    <row r="94" spans="1:10" s="275" customFormat="1" ht="26.25" customHeight="1">
      <c r="A94" s="333" t="s">
        <v>490</v>
      </c>
      <c r="B94" s="333" t="s">
        <v>565</v>
      </c>
      <c r="C94" s="333" t="s">
        <v>368</v>
      </c>
      <c r="D94" s="333" t="s">
        <v>419</v>
      </c>
      <c r="E94" s="333" t="s">
        <v>601</v>
      </c>
      <c r="F94" s="243" t="s">
        <v>148</v>
      </c>
      <c r="G94" s="291"/>
      <c r="H94" s="291"/>
      <c r="I94" s="291">
        <v>0</v>
      </c>
      <c r="J94" s="291">
        <v>0</v>
      </c>
    </row>
    <row r="95" spans="1:10" s="275" customFormat="1" ht="28.5" customHeight="1" hidden="1">
      <c r="A95" s="17" t="s">
        <v>490</v>
      </c>
      <c r="B95" s="17" t="s">
        <v>329</v>
      </c>
      <c r="C95" s="17" t="s">
        <v>368</v>
      </c>
      <c r="D95" s="17" t="s">
        <v>419</v>
      </c>
      <c r="E95" s="17" t="s">
        <v>601</v>
      </c>
      <c r="F95" s="243" t="s">
        <v>144</v>
      </c>
      <c r="G95" s="291"/>
      <c r="H95" s="291"/>
      <c r="I95" s="291"/>
      <c r="J95" s="291"/>
    </row>
    <row r="96" spans="1:10" s="275" customFormat="1" ht="38.25" hidden="1">
      <c r="A96" s="17" t="s">
        <v>490</v>
      </c>
      <c r="B96" s="17" t="s">
        <v>330</v>
      </c>
      <c r="C96" s="17" t="s">
        <v>368</v>
      </c>
      <c r="D96" s="17" t="s">
        <v>419</v>
      </c>
      <c r="E96" s="17" t="s">
        <v>601</v>
      </c>
      <c r="F96" s="243" t="s">
        <v>146</v>
      </c>
      <c r="G96" s="291"/>
      <c r="H96" s="291"/>
      <c r="I96" s="291"/>
      <c r="J96" s="291"/>
    </row>
    <row r="97" spans="1:10" s="275" customFormat="1" ht="69.75" customHeight="1" hidden="1">
      <c r="A97" s="17" t="s">
        <v>490</v>
      </c>
      <c r="B97" s="17" t="s">
        <v>331</v>
      </c>
      <c r="C97" s="17" t="s">
        <v>368</v>
      </c>
      <c r="D97" s="17" t="s">
        <v>419</v>
      </c>
      <c r="E97" s="17" t="s">
        <v>491</v>
      </c>
      <c r="F97" s="243" t="s">
        <v>147</v>
      </c>
      <c r="G97" s="291"/>
      <c r="H97" s="291"/>
      <c r="I97" s="291"/>
      <c r="J97" s="291"/>
    </row>
    <row r="98" spans="1:10" s="275" customFormat="1" ht="12.75" hidden="1">
      <c r="A98" s="17" t="s">
        <v>490</v>
      </c>
      <c r="B98" s="17" t="s">
        <v>494</v>
      </c>
      <c r="C98" s="17" t="s">
        <v>368</v>
      </c>
      <c r="D98" s="17" t="s">
        <v>419</v>
      </c>
      <c r="E98" s="17" t="s">
        <v>491</v>
      </c>
      <c r="F98" s="243" t="s">
        <v>148</v>
      </c>
      <c r="G98" s="291">
        <f>G99</f>
        <v>0</v>
      </c>
      <c r="H98" s="291">
        <f>H99</f>
        <v>0</v>
      </c>
      <c r="I98" s="291">
        <f>I99</f>
        <v>0</v>
      </c>
      <c r="J98" s="291">
        <f>J99</f>
        <v>0</v>
      </c>
    </row>
    <row r="99" spans="1:10" s="275" customFormat="1" ht="12.75" hidden="1">
      <c r="A99" s="17" t="s">
        <v>490</v>
      </c>
      <c r="B99" s="17" t="s">
        <v>494</v>
      </c>
      <c r="C99" s="17" t="s">
        <v>368</v>
      </c>
      <c r="D99" s="17" t="s">
        <v>419</v>
      </c>
      <c r="E99" s="17" t="s">
        <v>491</v>
      </c>
      <c r="F99" s="243" t="s">
        <v>148</v>
      </c>
      <c r="G99" s="291"/>
      <c r="H99" s="291"/>
      <c r="I99" s="291"/>
      <c r="J99" s="291"/>
    </row>
    <row r="100" spans="1:10" s="275" customFormat="1" ht="78" customHeight="1" hidden="1">
      <c r="A100" s="17" t="s">
        <v>490</v>
      </c>
      <c r="B100" s="17" t="s">
        <v>494</v>
      </c>
      <c r="C100" s="17" t="s">
        <v>402</v>
      </c>
      <c r="D100" s="17" t="s">
        <v>419</v>
      </c>
      <c r="E100" s="17" t="s">
        <v>491</v>
      </c>
      <c r="F100" s="294" t="s">
        <v>13</v>
      </c>
      <c r="G100" s="271"/>
      <c r="H100" s="271"/>
      <c r="I100" s="271"/>
      <c r="J100" s="271"/>
    </row>
    <row r="101" spans="1:10" s="275" customFormat="1" ht="39" customHeight="1" hidden="1">
      <c r="A101" s="17" t="s">
        <v>490</v>
      </c>
      <c r="B101" s="17" t="s">
        <v>494</v>
      </c>
      <c r="C101" s="17" t="s">
        <v>402</v>
      </c>
      <c r="D101" s="17" t="s">
        <v>419</v>
      </c>
      <c r="E101" s="17" t="s">
        <v>491</v>
      </c>
      <c r="F101" s="294" t="s">
        <v>12</v>
      </c>
      <c r="G101" s="271"/>
      <c r="H101" s="271"/>
      <c r="I101" s="271"/>
      <c r="J101" s="271"/>
    </row>
    <row r="102" spans="1:10" s="275" customFormat="1" ht="18" customHeight="1">
      <c r="A102" s="18" t="s">
        <v>490</v>
      </c>
      <c r="B102" s="18" t="s">
        <v>177</v>
      </c>
      <c r="C102" s="18" t="s">
        <v>418</v>
      </c>
      <c r="D102" s="18" t="s">
        <v>419</v>
      </c>
      <c r="E102" s="18" t="s">
        <v>601</v>
      </c>
      <c r="F102" s="113" t="s">
        <v>504</v>
      </c>
      <c r="G102" s="288">
        <f>G103+G104+G106</f>
        <v>5.4</v>
      </c>
      <c r="H102" s="288">
        <f>H103+H104+H106</f>
        <v>2.2</v>
      </c>
      <c r="I102" s="288">
        <f>I103+I107+I108</f>
        <v>972.0999999999999</v>
      </c>
      <c r="J102" s="288">
        <f>J103+J107+J108</f>
        <v>999.2</v>
      </c>
    </row>
    <row r="103" spans="1:10" s="20" customFormat="1" ht="26.25" customHeight="1">
      <c r="A103" s="16" t="s">
        <v>490</v>
      </c>
      <c r="B103" s="16" t="s">
        <v>466</v>
      </c>
      <c r="C103" s="16" t="s">
        <v>418</v>
      </c>
      <c r="D103" s="16" t="s">
        <v>419</v>
      </c>
      <c r="E103" s="16" t="s">
        <v>601</v>
      </c>
      <c r="F103" s="295" t="s">
        <v>505</v>
      </c>
      <c r="G103" s="30"/>
      <c r="H103" s="30"/>
      <c r="I103" s="30">
        <f>I104</f>
        <v>46.9</v>
      </c>
      <c r="J103" s="30">
        <f>J104</f>
        <v>46.9</v>
      </c>
    </row>
    <row r="104" spans="1:10" s="20" customFormat="1" ht="30" customHeight="1">
      <c r="A104" s="17" t="s">
        <v>490</v>
      </c>
      <c r="B104" s="17" t="s">
        <v>466</v>
      </c>
      <c r="C104" s="17" t="s">
        <v>368</v>
      </c>
      <c r="D104" s="17" t="s">
        <v>419</v>
      </c>
      <c r="E104" s="17" t="s">
        <v>601</v>
      </c>
      <c r="F104" s="243" t="s">
        <v>214</v>
      </c>
      <c r="G104" s="302">
        <f>G105+G106</f>
        <v>3.2</v>
      </c>
      <c r="H104" s="302">
        <v>0</v>
      </c>
      <c r="I104" s="271">
        <f>I105+I106</f>
        <v>46.9</v>
      </c>
      <c r="J104" s="271">
        <f>J105+J106</f>
        <v>46.9</v>
      </c>
    </row>
    <row r="105" spans="1:10" s="20" customFormat="1" ht="30" customHeight="1">
      <c r="A105" s="17" t="s">
        <v>490</v>
      </c>
      <c r="B105" s="17" t="s">
        <v>466</v>
      </c>
      <c r="C105" s="17" t="s">
        <v>368</v>
      </c>
      <c r="D105" s="17" t="s">
        <v>419</v>
      </c>
      <c r="E105" s="17" t="s">
        <v>601</v>
      </c>
      <c r="F105" s="296" t="s">
        <v>495</v>
      </c>
      <c r="G105" s="271">
        <v>1</v>
      </c>
      <c r="H105" s="271">
        <v>1</v>
      </c>
      <c r="I105" s="271">
        <v>3.9</v>
      </c>
      <c r="J105" s="271">
        <v>3.9</v>
      </c>
    </row>
    <row r="106" spans="1:10" s="20" customFormat="1" ht="54" customHeight="1">
      <c r="A106" s="17" t="s">
        <v>490</v>
      </c>
      <c r="B106" s="17" t="s">
        <v>466</v>
      </c>
      <c r="C106" s="17" t="s">
        <v>368</v>
      </c>
      <c r="D106" s="17" t="s">
        <v>419</v>
      </c>
      <c r="E106" s="17" t="s">
        <v>601</v>
      </c>
      <c r="F106" s="296" t="s">
        <v>497</v>
      </c>
      <c r="G106" s="271">
        <v>2.2</v>
      </c>
      <c r="H106" s="271">
        <v>2.2</v>
      </c>
      <c r="I106" s="271">
        <v>43</v>
      </c>
      <c r="J106" s="271">
        <v>43</v>
      </c>
    </row>
    <row r="107" spans="1:10" ht="31.5" customHeight="1">
      <c r="A107" s="17" t="s">
        <v>490</v>
      </c>
      <c r="B107" s="17" t="s">
        <v>465</v>
      </c>
      <c r="C107" s="17" t="s">
        <v>368</v>
      </c>
      <c r="D107" s="17" t="s">
        <v>419</v>
      </c>
      <c r="E107" s="17" t="s">
        <v>601</v>
      </c>
      <c r="F107" s="243" t="s">
        <v>150</v>
      </c>
      <c r="G107" s="30">
        <v>243.6</v>
      </c>
      <c r="H107" s="30">
        <v>0</v>
      </c>
      <c r="I107" s="271">
        <v>757.5</v>
      </c>
      <c r="J107" s="271">
        <v>784.6</v>
      </c>
    </row>
    <row r="108" spans="1:10" ht="29.25" customHeight="1">
      <c r="A108" s="17" t="s">
        <v>490</v>
      </c>
      <c r="B108" s="17" t="s">
        <v>464</v>
      </c>
      <c r="C108" s="17" t="s">
        <v>368</v>
      </c>
      <c r="D108" s="17" t="s">
        <v>419</v>
      </c>
      <c r="E108" s="17" t="s">
        <v>601</v>
      </c>
      <c r="F108" s="243" t="s">
        <v>149</v>
      </c>
      <c r="G108" s="30">
        <v>70</v>
      </c>
      <c r="H108" s="30">
        <v>0</v>
      </c>
      <c r="I108" s="271">
        <v>167.7</v>
      </c>
      <c r="J108" s="271">
        <v>167.7</v>
      </c>
    </row>
    <row r="109" spans="1:10" ht="15" customHeight="1" hidden="1">
      <c r="A109" s="17" t="s">
        <v>490</v>
      </c>
      <c r="B109" s="17" t="s">
        <v>332</v>
      </c>
      <c r="C109" s="17" t="s">
        <v>368</v>
      </c>
      <c r="D109" s="17" t="s">
        <v>419</v>
      </c>
      <c r="E109" s="17" t="s">
        <v>491</v>
      </c>
      <c r="F109" s="243" t="s">
        <v>173</v>
      </c>
      <c r="G109" s="271"/>
      <c r="H109" s="271"/>
      <c r="I109" s="271"/>
      <c r="J109" s="271"/>
    </row>
    <row r="110" spans="1:10" ht="12.75" customHeight="1" hidden="1">
      <c r="A110" s="18" t="s">
        <v>490</v>
      </c>
      <c r="B110" s="18" t="s">
        <v>448</v>
      </c>
      <c r="C110" s="18" t="s">
        <v>368</v>
      </c>
      <c r="D110" s="18" t="s">
        <v>419</v>
      </c>
      <c r="E110" s="18" t="s">
        <v>420</v>
      </c>
      <c r="F110" s="297" t="s">
        <v>532</v>
      </c>
      <c r="G110" s="269">
        <f>G112+G116</f>
        <v>0</v>
      </c>
      <c r="H110" s="269">
        <f>H112+H116</f>
        <v>0</v>
      </c>
      <c r="I110" s="269">
        <f>I112+I116</f>
        <v>0</v>
      </c>
      <c r="J110" s="269">
        <f>J112+J116</f>
        <v>0</v>
      </c>
    </row>
    <row r="111" spans="1:10" ht="54.75" customHeight="1" hidden="1">
      <c r="A111" s="17" t="s">
        <v>490</v>
      </c>
      <c r="B111" s="17" t="s">
        <v>333</v>
      </c>
      <c r="C111" s="17" t="s">
        <v>368</v>
      </c>
      <c r="D111" s="17" t="s">
        <v>419</v>
      </c>
      <c r="E111" s="17" t="s">
        <v>491</v>
      </c>
      <c r="F111" s="243" t="s">
        <v>174</v>
      </c>
      <c r="G111" s="271"/>
      <c r="H111" s="271"/>
      <c r="I111" s="271"/>
      <c r="J111" s="271"/>
    </row>
    <row r="112" spans="1:10" s="275" customFormat="1" ht="38.25" hidden="1">
      <c r="A112" s="17" t="s">
        <v>490</v>
      </c>
      <c r="B112" s="17" t="s">
        <v>498</v>
      </c>
      <c r="C112" s="17" t="s">
        <v>368</v>
      </c>
      <c r="D112" s="17" t="s">
        <v>419</v>
      </c>
      <c r="E112" s="17" t="s">
        <v>491</v>
      </c>
      <c r="F112" s="243" t="s">
        <v>175</v>
      </c>
      <c r="G112" s="271"/>
      <c r="H112" s="271"/>
      <c r="I112" s="271"/>
      <c r="J112" s="271"/>
    </row>
    <row r="113" spans="1:10" s="275" customFormat="1" ht="51" hidden="1">
      <c r="A113" s="17" t="s">
        <v>490</v>
      </c>
      <c r="B113" s="17" t="s">
        <v>334</v>
      </c>
      <c r="C113" s="17" t="s">
        <v>368</v>
      </c>
      <c r="D113" s="17" t="s">
        <v>419</v>
      </c>
      <c r="E113" s="17" t="s">
        <v>491</v>
      </c>
      <c r="F113" s="243" t="s">
        <v>178</v>
      </c>
      <c r="G113" s="271"/>
      <c r="H113" s="271"/>
      <c r="I113" s="271"/>
      <c r="J113" s="271"/>
    </row>
    <row r="114" spans="1:10" s="275" customFormat="1" ht="38.25" hidden="1">
      <c r="A114" s="17" t="s">
        <v>490</v>
      </c>
      <c r="B114" s="17" t="s">
        <v>335</v>
      </c>
      <c r="C114" s="17" t="s">
        <v>368</v>
      </c>
      <c r="D114" s="17" t="s">
        <v>419</v>
      </c>
      <c r="E114" s="17" t="s">
        <v>491</v>
      </c>
      <c r="F114" s="243" t="s">
        <v>179</v>
      </c>
      <c r="G114" s="271"/>
      <c r="H114" s="271"/>
      <c r="I114" s="271"/>
      <c r="J114" s="271"/>
    </row>
    <row r="115" spans="1:10" s="275" customFormat="1" ht="51" hidden="1">
      <c r="A115" s="17" t="s">
        <v>490</v>
      </c>
      <c r="B115" s="17" t="s">
        <v>456</v>
      </c>
      <c r="C115" s="17" t="s">
        <v>368</v>
      </c>
      <c r="D115" s="17" t="s">
        <v>419</v>
      </c>
      <c r="E115" s="17" t="s">
        <v>491</v>
      </c>
      <c r="F115" s="243" t="s">
        <v>180</v>
      </c>
      <c r="G115" s="271"/>
      <c r="H115" s="271"/>
      <c r="I115" s="271"/>
      <c r="J115" s="271"/>
    </row>
    <row r="116" spans="1:10" s="275" customFormat="1" ht="31.5" customHeight="1" hidden="1">
      <c r="A116" s="17" t="s">
        <v>490</v>
      </c>
      <c r="B116" s="298" t="s">
        <v>20</v>
      </c>
      <c r="C116" s="17" t="s">
        <v>368</v>
      </c>
      <c r="D116" s="17" t="s">
        <v>419</v>
      </c>
      <c r="E116" s="17" t="s">
        <v>491</v>
      </c>
      <c r="F116" s="299" t="s">
        <v>181</v>
      </c>
      <c r="G116" s="271"/>
      <c r="H116" s="271"/>
      <c r="I116" s="271"/>
      <c r="J116" s="271"/>
    </row>
    <row r="117" spans="1:10" s="275" customFormat="1" ht="31.5" customHeight="1" hidden="1">
      <c r="A117" s="17" t="s">
        <v>490</v>
      </c>
      <c r="B117" s="298" t="s">
        <v>336</v>
      </c>
      <c r="C117" s="17" t="s">
        <v>368</v>
      </c>
      <c r="D117" s="17" t="s">
        <v>419</v>
      </c>
      <c r="E117" s="17" t="s">
        <v>491</v>
      </c>
      <c r="F117" s="299" t="s">
        <v>182</v>
      </c>
      <c r="G117" s="271"/>
      <c r="H117" s="271"/>
      <c r="I117" s="271"/>
      <c r="J117" s="271"/>
    </row>
    <row r="118" spans="1:10" s="275" customFormat="1" ht="39" customHeight="1" hidden="1">
      <c r="A118" s="18" t="s">
        <v>337</v>
      </c>
      <c r="B118" s="18" t="s">
        <v>417</v>
      </c>
      <c r="C118" s="18" t="s">
        <v>368</v>
      </c>
      <c r="D118" s="18" t="s">
        <v>419</v>
      </c>
      <c r="E118" s="18" t="s">
        <v>420</v>
      </c>
      <c r="F118" s="297" t="s">
        <v>500</v>
      </c>
      <c r="G118" s="269">
        <f>G119</f>
        <v>0</v>
      </c>
      <c r="H118" s="269">
        <f>H119</f>
        <v>0</v>
      </c>
      <c r="I118" s="269">
        <f>I119</f>
        <v>0</v>
      </c>
      <c r="J118" s="269">
        <f>J119</f>
        <v>0</v>
      </c>
    </row>
    <row r="119" spans="1:10" s="275" customFormat="1" ht="70.5" customHeight="1" hidden="1">
      <c r="A119" s="17" t="s">
        <v>337</v>
      </c>
      <c r="B119" s="17" t="s">
        <v>458</v>
      </c>
      <c r="C119" s="17" t="s">
        <v>368</v>
      </c>
      <c r="D119" s="17" t="s">
        <v>419</v>
      </c>
      <c r="E119" s="17" t="s">
        <v>484</v>
      </c>
      <c r="F119" s="243" t="s">
        <v>295</v>
      </c>
      <c r="G119" s="271">
        <v>0</v>
      </c>
      <c r="H119" s="271">
        <v>0</v>
      </c>
      <c r="I119" s="271">
        <v>0</v>
      </c>
      <c r="J119" s="271">
        <v>0</v>
      </c>
    </row>
    <row r="120" spans="1:10" s="275" customFormat="1" ht="39" customHeight="1" hidden="1">
      <c r="A120" s="17" t="s">
        <v>499</v>
      </c>
      <c r="B120" s="17" t="s">
        <v>458</v>
      </c>
      <c r="C120" s="17" t="s">
        <v>368</v>
      </c>
      <c r="D120" s="17" t="s">
        <v>419</v>
      </c>
      <c r="E120" s="17" t="s">
        <v>491</v>
      </c>
      <c r="F120" s="243" t="s">
        <v>296</v>
      </c>
      <c r="G120" s="271"/>
      <c r="H120" s="271"/>
      <c r="I120" s="271"/>
      <c r="J120" s="271"/>
    </row>
    <row r="121" spans="1:10" ht="12.75">
      <c r="A121" s="18"/>
      <c r="B121" s="18"/>
      <c r="C121" s="18"/>
      <c r="D121" s="18"/>
      <c r="E121" s="18"/>
      <c r="F121" s="268" t="s">
        <v>501</v>
      </c>
      <c r="G121" s="269">
        <f>G81+G82</f>
        <v>15861.9</v>
      </c>
      <c r="H121" s="269">
        <f>H81+H82</f>
        <v>1.2000000000000002</v>
      </c>
      <c r="I121" s="362">
        <f>I81+I82</f>
        <v>36906.399999999994</v>
      </c>
      <c r="J121" s="362">
        <f>J81+J82</f>
        <v>35996.82</v>
      </c>
    </row>
    <row r="122" spans="1:6" ht="12.75">
      <c r="A122" s="275"/>
      <c r="B122" s="275"/>
      <c r="C122" s="275"/>
      <c r="D122" s="275"/>
      <c r="E122" s="275"/>
      <c r="F122" s="275"/>
    </row>
    <row r="123" spans="9:10" ht="12.75">
      <c r="I123" s="300"/>
      <c r="J123" s="300"/>
    </row>
    <row r="124" spans="7:10" ht="12.75">
      <c r="G124" s="300"/>
      <c r="H124" s="300"/>
      <c r="I124" s="300"/>
      <c r="J124" s="300"/>
    </row>
    <row r="125" spans="7:10" ht="12.75">
      <c r="G125" s="301"/>
      <c r="H125" s="301"/>
      <c r="I125" s="301"/>
      <c r="J125" s="301"/>
    </row>
    <row r="126" spans="7:10" ht="12.75">
      <c r="G126" s="301"/>
      <c r="H126" s="301"/>
      <c r="I126" s="301"/>
      <c r="J126" s="301"/>
    </row>
  </sheetData>
  <sheetProtection/>
  <mergeCells count="11">
    <mergeCell ref="F7:J7"/>
    <mergeCell ref="A82:F82"/>
    <mergeCell ref="A15:J15"/>
    <mergeCell ref="A17:E17"/>
    <mergeCell ref="A18:E18"/>
    <mergeCell ref="A81:F81"/>
    <mergeCell ref="I1:J1"/>
    <mergeCell ref="I2:J2"/>
    <mergeCell ref="I3:J3"/>
    <mergeCell ref="I6:J6"/>
    <mergeCell ref="I8:J8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446"/>
  <sheetViews>
    <sheetView tabSelected="1" zoomScalePageLayoutView="0" workbookViewId="0" topLeftCell="A338">
      <selection activeCell="G47" sqref="G47"/>
    </sheetView>
  </sheetViews>
  <sheetFormatPr defaultColWidth="9.00390625" defaultRowHeight="12.75"/>
  <cols>
    <col min="1" max="1" width="62.75390625" style="4" customWidth="1"/>
    <col min="2" max="2" width="5.00390625" style="129" customWidth="1"/>
    <col min="3" max="3" width="4.00390625" style="130" customWidth="1"/>
    <col min="4" max="4" width="4.25390625" style="130" customWidth="1"/>
    <col min="5" max="5" width="13.00390625" style="4" customWidth="1"/>
    <col min="6" max="6" width="5.25390625" style="130" customWidth="1"/>
    <col min="7" max="7" width="11.875" style="9" customWidth="1"/>
    <col min="8" max="8" width="9.125" style="4" customWidth="1"/>
    <col min="9" max="9" width="10.00390625" style="4" bestFit="1" customWidth="1"/>
    <col min="10" max="11" width="9.125" style="4" customWidth="1"/>
    <col min="12" max="12" width="9.625" style="4" bestFit="1" customWidth="1"/>
    <col min="13" max="16384" width="9.125" style="4" customWidth="1"/>
  </cols>
  <sheetData>
    <row r="1" spans="3:7" ht="15.75" hidden="1">
      <c r="C1" s="425" t="s">
        <v>679</v>
      </c>
      <c r="D1" s="425"/>
      <c r="E1" s="425"/>
      <c r="F1" s="425"/>
      <c r="G1" s="425"/>
    </row>
    <row r="2" spans="3:7" ht="15.75" hidden="1">
      <c r="C2" s="425" t="s">
        <v>365</v>
      </c>
      <c r="D2" s="425"/>
      <c r="E2" s="425"/>
      <c r="F2" s="425"/>
      <c r="G2" s="425"/>
    </row>
    <row r="3" spans="3:7" ht="15.75" hidden="1">
      <c r="C3" s="425" t="s">
        <v>682</v>
      </c>
      <c r="D3" s="425"/>
      <c r="E3" s="425"/>
      <c r="F3" s="425"/>
      <c r="G3" s="425"/>
    </row>
    <row r="4" spans="3:7" ht="15.75">
      <c r="C4" s="121"/>
      <c r="D4" s="121"/>
      <c r="E4" s="121"/>
      <c r="F4" s="121"/>
      <c r="G4" s="121"/>
    </row>
    <row r="5" spans="3:7" ht="15.75">
      <c r="C5" s="425" t="s">
        <v>679</v>
      </c>
      <c r="D5" s="425"/>
      <c r="E5" s="425"/>
      <c r="F5" s="425"/>
      <c r="G5" s="425"/>
    </row>
    <row r="6" spans="3:7" ht="15.75">
      <c r="C6" s="425" t="s">
        <v>365</v>
      </c>
      <c r="D6" s="425"/>
      <c r="E6" s="425"/>
      <c r="F6" s="425"/>
      <c r="G6" s="425"/>
    </row>
    <row r="7" spans="3:7" ht="15.75">
      <c r="C7" s="425" t="s">
        <v>758</v>
      </c>
      <c r="D7" s="425"/>
      <c r="E7" s="425"/>
      <c r="F7" s="425"/>
      <c r="G7" s="425"/>
    </row>
    <row r="9" spans="1:7" ht="15.75">
      <c r="A9" s="7"/>
      <c r="B9" s="128"/>
      <c r="C9" s="425" t="s">
        <v>640</v>
      </c>
      <c r="D9" s="425"/>
      <c r="E9" s="425"/>
      <c r="F9" s="425"/>
      <c r="G9" s="425"/>
    </row>
    <row r="10" spans="1:7" ht="15.75">
      <c r="A10" s="7"/>
      <c r="B10" s="128"/>
      <c r="C10" s="425" t="s">
        <v>365</v>
      </c>
      <c r="D10" s="425"/>
      <c r="E10" s="425"/>
      <c r="F10" s="425"/>
      <c r="G10" s="425"/>
    </row>
    <row r="11" spans="1:7" ht="15.75">
      <c r="A11" s="7"/>
      <c r="B11" s="128"/>
      <c r="C11" s="425" t="s">
        <v>728</v>
      </c>
      <c r="D11" s="425"/>
      <c r="E11" s="425"/>
      <c r="F11" s="425"/>
      <c r="G11" s="425"/>
    </row>
    <row r="12" spans="1:6" ht="15.75">
      <c r="A12" s="7"/>
      <c r="B12" s="128"/>
      <c r="C12" s="8"/>
      <c r="D12" s="8"/>
      <c r="E12" s="8"/>
      <c r="F12" s="52"/>
    </row>
    <row r="13" spans="1:7" ht="24.75" customHeight="1">
      <c r="A13" s="438" t="s">
        <v>699</v>
      </c>
      <c r="B13" s="438"/>
      <c r="C13" s="438"/>
      <c r="D13" s="438"/>
      <c r="E13" s="438"/>
      <c r="F13" s="438"/>
      <c r="G13" s="438"/>
    </row>
    <row r="14" ht="12" customHeight="1"/>
    <row r="15" spans="1:7" s="133" customFormat="1" ht="33" customHeight="1">
      <c r="A15" s="131" t="s">
        <v>366</v>
      </c>
      <c r="B15" s="131" t="s">
        <v>201</v>
      </c>
      <c r="C15" s="131" t="s">
        <v>221</v>
      </c>
      <c r="D15" s="131" t="s">
        <v>222</v>
      </c>
      <c r="E15" s="131" t="s">
        <v>223</v>
      </c>
      <c r="F15" s="131" t="s">
        <v>224</v>
      </c>
      <c r="G15" s="132" t="s">
        <v>225</v>
      </c>
    </row>
    <row r="16" spans="1:7" ht="12" customHeight="1">
      <c r="A16" s="134">
        <v>1</v>
      </c>
      <c r="B16" s="134">
        <v>2</v>
      </c>
      <c r="C16" s="134">
        <v>3</v>
      </c>
      <c r="D16" s="134">
        <v>4</v>
      </c>
      <c r="E16" s="134">
        <v>5</v>
      </c>
      <c r="F16" s="134">
        <v>6</v>
      </c>
      <c r="G16" s="135">
        <v>7</v>
      </c>
    </row>
    <row r="17" spans="1:7" s="158" customFormat="1" ht="15" customHeight="1">
      <c r="A17" s="154" t="s">
        <v>371</v>
      </c>
      <c r="B17" s="36" t="s">
        <v>155</v>
      </c>
      <c r="C17" s="155" t="s">
        <v>357</v>
      </c>
      <c r="D17" s="155"/>
      <c r="E17" s="156"/>
      <c r="F17" s="155"/>
      <c r="G17" s="391">
        <f>G18+G26+G34+G60</f>
        <v>15162.46604</v>
      </c>
    </row>
    <row r="18" spans="1:7" s="160" customFormat="1" ht="27" customHeight="1">
      <c r="A18" s="54" t="s">
        <v>354</v>
      </c>
      <c r="B18" s="36" t="s">
        <v>155</v>
      </c>
      <c r="C18" s="119" t="s">
        <v>357</v>
      </c>
      <c r="D18" s="119" t="s">
        <v>358</v>
      </c>
      <c r="E18" s="159"/>
      <c r="F18" s="141"/>
      <c r="G18" s="383">
        <f>G19</f>
        <v>1556.01</v>
      </c>
    </row>
    <row r="19" spans="1:7" ht="30" customHeight="1">
      <c r="A19" s="161" t="s">
        <v>226</v>
      </c>
      <c r="B19" s="58" t="s">
        <v>155</v>
      </c>
      <c r="C19" s="162" t="s">
        <v>357</v>
      </c>
      <c r="D19" s="162" t="s">
        <v>358</v>
      </c>
      <c r="E19" s="74" t="s">
        <v>105</v>
      </c>
      <c r="F19" s="163"/>
      <c r="G19" s="398">
        <f>G20</f>
        <v>1556.01</v>
      </c>
    </row>
    <row r="20" spans="1:7" ht="13.5" customHeight="1">
      <c r="A20" s="165" t="s">
        <v>183</v>
      </c>
      <c r="B20" s="44" t="s">
        <v>155</v>
      </c>
      <c r="C20" s="166" t="s">
        <v>357</v>
      </c>
      <c r="D20" s="166" t="s">
        <v>358</v>
      </c>
      <c r="E20" s="51" t="s">
        <v>106</v>
      </c>
      <c r="F20" s="166"/>
      <c r="G20" s="399">
        <f>G21</f>
        <v>1556.01</v>
      </c>
    </row>
    <row r="21" spans="1:12" ht="27.75" customHeight="1">
      <c r="A21" s="125" t="s">
        <v>184</v>
      </c>
      <c r="B21" s="37" t="s">
        <v>155</v>
      </c>
      <c r="C21" s="140" t="s">
        <v>357</v>
      </c>
      <c r="D21" s="140" t="s">
        <v>358</v>
      </c>
      <c r="E21" s="48" t="s">
        <v>107</v>
      </c>
      <c r="F21" s="168"/>
      <c r="G21" s="400">
        <f>G22</f>
        <v>1556.01</v>
      </c>
      <c r="I21" s="170"/>
      <c r="L21" s="129"/>
    </row>
    <row r="22" spans="1:7" ht="54" customHeight="1">
      <c r="A22" s="59" t="s">
        <v>227</v>
      </c>
      <c r="B22" s="37" t="s">
        <v>155</v>
      </c>
      <c r="C22" s="140" t="s">
        <v>357</v>
      </c>
      <c r="D22" s="140" t="s">
        <v>358</v>
      </c>
      <c r="E22" s="48" t="s">
        <v>107</v>
      </c>
      <c r="F22" s="168" t="s">
        <v>535</v>
      </c>
      <c r="G22" s="400">
        <f>G23</f>
        <v>1556.01</v>
      </c>
    </row>
    <row r="23" spans="1:7" ht="17.25" customHeight="1">
      <c r="A23" s="59" t="s">
        <v>228</v>
      </c>
      <c r="B23" s="37" t="s">
        <v>155</v>
      </c>
      <c r="C23" s="140" t="s">
        <v>357</v>
      </c>
      <c r="D23" s="140" t="s">
        <v>358</v>
      </c>
      <c r="E23" s="48" t="s">
        <v>107</v>
      </c>
      <c r="F23" s="168" t="s">
        <v>459</v>
      </c>
      <c r="G23" s="400">
        <f>G24+G25</f>
        <v>1556.01</v>
      </c>
    </row>
    <row r="24" spans="1:7" ht="15.75">
      <c r="A24" s="125" t="s">
        <v>185</v>
      </c>
      <c r="B24" s="37" t="s">
        <v>155</v>
      </c>
      <c r="C24" s="140" t="s">
        <v>357</v>
      </c>
      <c r="D24" s="140" t="s">
        <v>358</v>
      </c>
      <c r="E24" s="48" t="s">
        <v>107</v>
      </c>
      <c r="F24" s="140">
        <v>121</v>
      </c>
      <c r="G24" s="387">
        <v>1196.02</v>
      </c>
    </row>
    <row r="25" spans="1:7" ht="38.25">
      <c r="A25" s="125" t="s">
        <v>187</v>
      </c>
      <c r="B25" s="37" t="s">
        <v>155</v>
      </c>
      <c r="C25" s="140" t="s">
        <v>357</v>
      </c>
      <c r="D25" s="140" t="s">
        <v>358</v>
      </c>
      <c r="E25" s="48" t="s">
        <v>107</v>
      </c>
      <c r="F25" s="140" t="s">
        <v>188</v>
      </c>
      <c r="G25" s="387">
        <v>359.99</v>
      </c>
    </row>
    <row r="26" spans="1:7" s="160" customFormat="1" ht="42" customHeight="1">
      <c r="A26" s="54" t="s">
        <v>380</v>
      </c>
      <c r="B26" s="37" t="s">
        <v>155</v>
      </c>
      <c r="C26" s="34" t="s">
        <v>357</v>
      </c>
      <c r="D26" s="34" t="s">
        <v>360</v>
      </c>
      <c r="E26" s="148"/>
      <c r="F26" s="34"/>
      <c r="G26" s="123">
        <f>G27</f>
        <v>1027.1</v>
      </c>
    </row>
    <row r="27" spans="1:7" ht="27" customHeight="1">
      <c r="A27" s="161" t="s">
        <v>189</v>
      </c>
      <c r="B27" s="37" t="s">
        <v>155</v>
      </c>
      <c r="C27" s="50" t="s">
        <v>357</v>
      </c>
      <c r="D27" s="50" t="s">
        <v>360</v>
      </c>
      <c r="E27" s="74" t="s">
        <v>108</v>
      </c>
      <c r="F27" s="50"/>
      <c r="G27" s="320">
        <f>G28</f>
        <v>1027.1</v>
      </c>
    </row>
    <row r="28" spans="1:7" ht="15" customHeight="1">
      <c r="A28" s="174" t="s">
        <v>229</v>
      </c>
      <c r="B28" s="37" t="s">
        <v>155</v>
      </c>
      <c r="C28" s="45" t="s">
        <v>357</v>
      </c>
      <c r="D28" s="45" t="s">
        <v>360</v>
      </c>
      <c r="E28" s="51" t="s">
        <v>109</v>
      </c>
      <c r="F28" s="62"/>
      <c r="G28" s="305">
        <f>G29</f>
        <v>1027.1</v>
      </c>
    </row>
    <row r="29" spans="1:7" ht="25.5" customHeight="1">
      <c r="A29" s="125" t="s">
        <v>184</v>
      </c>
      <c r="B29" s="37" t="s">
        <v>155</v>
      </c>
      <c r="C29" s="24" t="s">
        <v>357</v>
      </c>
      <c r="D29" s="24" t="s">
        <v>360</v>
      </c>
      <c r="E29" s="48" t="s">
        <v>110</v>
      </c>
      <c r="F29" s="25"/>
      <c r="G29" s="400">
        <f>G30</f>
        <v>1027.1</v>
      </c>
    </row>
    <row r="30" spans="1:7" ht="51.75" customHeight="1">
      <c r="A30" s="59" t="s">
        <v>227</v>
      </c>
      <c r="B30" s="37" t="s">
        <v>155</v>
      </c>
      <c r="C30" s="24" t="s">
        <v>357</v>
      </c>
      <c r="D30" s="24" t="s">
        <v>360</v>
      </c>
      <c r="E30" s="48" t="s">
        <v>110</v>
      </c>
      <c r="F30" s="25" t="s">
        <v>535</v>
      </c>
      <c r="G30" s="400">
        <f>G31</f>
        <v>1027.1</v>
      </c>
    </row>
    <row r="31" spans="1:7" ht="17.25" customHeight="1">
      <c r="A31" s="59" t="s">
        <v>228</v>
      </c>
      <c r="B31" s="37" t="s">
        <v>155</v>
      </c>
      <c r="C31" s="24" t="s">
        <v>357</v>
      </c>
      <c r="D31" s="24" t="s">
        <v>360</v>
      </c>
      <c r="E31" s="48" t="s">
        <v>110</v>
      </c>
      <c r="F31" s="25" t="s">
        <v>459</v>
      </c>
      <c r="G31" s="400">
        <f>G32+G33</f>
        <v>1027.1</v>
      </c>
    </row>
    <row r="32" spans="1:7" ht="15.75">
      <c r="A32" s="125" t="s">
        <v>185</v>
      </c>
      <c r="B32" s="37" t="s">
        <v>155</v>
      </c>
      <c r="C32" s="140" t="s">
        <v>357</v>
      </c>
      <c r="D32" s="140" t="s">
        <v>360</v>
      </c>
      <c r="E32" s="48" t="s">
        <v>110</v>
      </c>
      <c r="F32" s="140">
        <v>121</v>
      </c>
      <c r="G32" s="387">
        <v>789.8</v>
      </c>
    </row>
    <row r="33" spans="1:7" ht="38.25">
      <c r="A33" s="125" t="s">
        <v>187</v>
      </c>
      <c r="B33" s="37" t="s">
        <v>155</v>
      </c>
      <c r="C33" s="140" t="s">
        <v>357</v>
      </c>
      <c r="D33" s="140" t="s">
        <v>360</v>
      </c>
      <c r="E33" s="48" t="s">
        <v>110</v>
      </c>
      <c r="F33" s="140" t="s">
        <v>188</v>
      </c>
      <c r="G33" s="387">
        <v>237.3</v>
      </c>
    </row>
    <row r="34" spans="1:7" s="160" customFormat="1" ht="40.5" customHeight="1">
      <c r="A34" s="176" t="s">
        <v>350</v>
      </c>
      <c r="B34" s="36" t="s">
        <v>155</v>
      </c>
      <c r="C34" s="177" t="s">
        <v>357</v>
      </c>
      <c r="D34" s="177" t="s">
        <v>359</v>
      </c>
      <c r="E34" s="148"/>
      <c r="F34" s="177"/>
      <c r="G34" s="123">
        <f>G35</f>
        <v>12005.65604</v>
      </c>
    </row>
    <row r="35" spans="1:7" ht="39.75" customHeight="1">
      <c r="A35" s="64" t="s">
        <v>190</v>
      </c>
      <c r="B35" s="58" t="s">
        <v>155</v>
      </c>
      <c r="C35" s="50" t="s">
        <v>357</v>
      </c>
      <c r="D35" s="50" t="s">
        <v>359</v>
      </c>
      <c r="E35" s="74" t="s">
        <v>111</v>
      </c>
      <c r="F35" s="50"/>
      <c r="G35" s="320">
        <f>G36+G55</f>
        <v>12005.65604</v>
      </c>
    </row>
    <row r="36" spans="1:7" ht="26.25" customHeight="1">
      <c r="A36" s="26" t="s">
        <v>230</v>
      </c>
      <c r="B36" s="37" t="s">
        <v>155</v>
      </c>
      <c r="C36" s="24" t="s">
        <v>357</v>
      </c>
      <c r="D36" s="24" t="s">
        <v>359</v>
      </c>
      <c r="E36" s="48" t="s">
        <v>112</v>
      </c>
      <c r="F36" s="24"/>
      <c r="G36" s="304">
        <f>G37+G43</f>
        <v>12001.75604</v>
      </c>
    </row>
    <row r="37" spans="1:7" ht="27" customHeight="1">
      <c r="A37" s="125" t="s">
        <v>184</v>
      </c>
      <c r="B37" s="37" t="s">
        <v>155</v>
      </c>
      <c r="C37" s="24" t="s">
        <v>357</v>
      </c>
      <c r="D37" s="24" t="s">
        <v>359</v>
      </c>
      <c r="E37" s="48" t="s">
        <v>113</v>
      </c>
      <c r="F37" s="24"/>
      <c r="G37" s="365">
        <f>G38</f>
        <v>9897.7</v>
      </c>
    </row>
    <row r="38" spans="1:7" ht="43.5" customHeight="1">
      <c r="A38" s="59" t="s">
        <v>227</v>
      </c>
      <c r="B38" s="37" t="s">
        <v>155</v>
      </c>
      <c r="C38" s="24" t="s">
        <v>357</v>
      </c>
      <c r="D38" s="24" t="s">
        <v>359</v>
      </c>
      <c r="E38" s="48" t="s">
        <v>113</v>
      </c>
      <c r="F38" s="24" t="s">
        <v>535</v>
      </c>
      <c r="G38" s="365">
        <f>G39</f>
        <v>9897.7</v>
      </c>
    </row>
    <row r="39" spans="1:7" ht="16.5" customHeight="1">
      <c r="A39" s="125" t="s">
        <v>193</v>
      </c>
      <c r="B39" s="37" t="s">
        <v>155</v>
      </c>
      <c r="C39" s="24" t="s">
        <v>357</v>
      </c>
      <c r="D39" s="24" t="s">
        <v>359</v>
      </c>
      <c r="E39" s="48" t="s">
        <v>113</v>
      </c>
      <c r="F39" s="24" t="s">
        <v>459</v>
      </c>
      <c r="G39" s="365">
        <f>G40+G42+G41</f>
        <v>9897.7</v>
      </c>
    </row>
    <row r="40" spans="1:7" ht="15.75">
      <c r="A40" s="125" t="s">
        <v>185</v>
      </c>
      <c r="B40" s="37" t="s">
        <v>155</v>
      </c>
      <c r="C40" s="24" t="s">
        <v>357</v>
      </c>
      <c r="D40" s="24" t="s">
        <v>359</v>
      </c>
      <c r="E40" s="48" t="s">
        <v>113</v>
      </c>
      <c r="F40" s="24" t="s">
        <v>372</v>
      </c>
      <c r="G40" s="304">
        <f>7790.4-110-110</f>
        <v>7570.4</v>
      </c>
    </row>
    <row r="41" spans="1:7" ht="15.75">
      <c r="A41" s="125" t="s">
        <v>196</v>
      </c>
      <c r="B41" s="37" t="s">
        <v>155</v>
      </c>
      <c r="C41" s="24" t="s">
        <v>357</v>
      </c>
      <c r="D41" s="24" t="s">
        <v>359</v>
      </c>
      <c r="E41" s="48" t="s">
        <v>113</v>
      </c>
      <c r="F41" s="24" t="s">
        <v>373</v>
      </c>
      <c r="G41" s="304">
        <v>0</v>
      </c>
    </row>
    <row r="42" spans="1:7" ht="41.25" customHeight="1">
      <c r="A42" s="125" t="s">
        <v>187</v>
      </c>
      <c r="B42" s="37" t="s">
        <v>155</v>
      </c>
      <c r="C42" s="24" t="s">
        <v>357</v>
      </c>
      <c r="D42" s="24" t="s">
        <v>359</v>
      </c>
      <c r="E42" s="48" t="s">
        <v>113</v>
      </c>
      <c r="F42" s="24" t="s">
        <v>188</v>
      </c>
      <c r="G42" s="304">
        <v>2327.3</v>
      </c>
    </row>
    <row r="43" spans="1:7" ht="19.5" customHeight="1">
      <c r="A43" s="125" t="s">
        <v>192</v>
      </c>
      <c r="B43" s="37" t="s">
        <v>155</v>
      </c>
      <c r="C43" s="24" t="s">
        <v>357</v>
      </c>
      <c r="D43" s="24" t="s">
        <v>359</v>
      </c>
      <c r="E43" s="48" t="s">
        <v>114</v>
      </c>
      <c r="F43" s="24"/>
      <c r="G43" s="304">
        <f>G44+G49</f>
        <v>2104.05604</v>
      </c>
    </row>
    <row r="44" spans="1:7" ht="29.25" customHeight="1">
      <c r="A44" s="28" t="s">
        <v>231</v>
      </c>
      <c r="B44" s="37" t="s">
        <v>155</v>
      </c>
      <c r="C44" s="24" t="s">
        <v>357</v>
      </c>
      <c r="D44" s="24" t="s">
        <v>359</v>
      </c>
      <c r="E44" s="48" t="s">
        <v>114</v>
      </c>
      <c r="F44" s="24" t="s">
        <v>232</v>
      </c>
      <c r="G44" s="304">
        <f>G45</f>
        <v>1732.08</v>
      </c>
    </row>
    <row r="45" spans="1:7" ht="28.5" customHeight="1">
      <c r="A45" s="125" t="s">
        <v>233</v>
      </c>
      <c r="B45" s="37" t="s">
        <v>155</v>
      </c>
      <c r="C45" s="24" t="s">
        <v>357</v>
      </c>
      <c r="D45" s="24" t="s">
        <v>359</v>
      </c>
      <c r="E45" s="48" t="s">
        <v>114</v>
      </c>
      <c r="F45" s="24" t="s">
        <v>194</v>
      </c>
      <c r="G45" s="304">
        <f>G46+G47+G48</f>
        <v>1732.08</v>
      </c>
    </row>
    <row r="46" spans="1:7" ht="25.5">
      <c r="A46" s="26" t="s">
        <v>374</v>
      </c>
      <c r="B46" s="37" t="s">
        <v>155</v>
      </c>
      <c r="C46" s="24" t="s">
        <v>357</v>
      </c>
      <c r="D46" s="24" t="s">
        <v>359</v>
      </c>
      <c r="E46" s="48" t="s">
        <v>114</v>
      </c>
      <c r="F46" s="24" t="s">
        <v>375</v>
      </c>
      <c r="G46" s="304">
        <f>220+80+16</f>
        <v>316</v>
      </c>
    </row>
    <row r="47" spans="1:7" ht="27" customHeight="1">
      <c r="A47" s="26" t="s">
        <v>452</v>
      </c>
      <c r="B47" s="37" t="s">
        <v>155</v>
      </c>
      <c r="C47" s="24" t="s">
        <v>357</v>
      </c>
      <c r="D47" s="24" t="s">
        <v>359</v>
      </c>
      <c r="E47" s="48" t="s">
        <v>114</v>
      </c>
      <c r="F47" s="24" t="s">
        <v>376</v>
      </c>
      <c r="G47" s="304">
        <f>100+35.6+520+24.7+60-75-16-20.22+20+35</f>
        <v>684.08</v>
      </c>
    </row>
    <row r="48" spans="1:7" ht="14.25" customHeight="1">
      <c r="A48" s="26" t="s">
        <v>707</v>
      </c>
      <c r="B48" s="37" t="s">
        <v>155</v>
      </c>
      <c r="C48" s="24" t="s">
        <v>357</v>
      </c>
      <c r="D48" s="24" t="s">
        <v>359</v>
      </c>
      <c r="E48" s="48" t="s">
        <v>114</v>
      </c>
      <c r="F48" s="24" t="s">
        <v>708</v>
      </c>
      <c r="G48" s="304">
        <v>732</v>
      </c>
    </row>
    <row r="49" spans="1:7" ht="16.5" customHeight="1">
      <c r="A49" s="26" t="s">
        <v>45</v>
      </c>
      <c r="B49" s="37" t="s">
        <v>155</v>
      </c>
      <c r="C49" s="24" t="s">
        <v>357</v>
      </c>
      <c r="D49" s="24" t="s">
        <v>359</v>
      </c>
      <c r="E49" s="48" t="s">
        <v>114</v>
      </c>
      <c r="F49" s="24" t="s">
        <v>234</v>
      </c>
      <c r="G49" s="304">
        <f>G50+G52</f>
        <v>371.97604</v>
      </c>
    </row>
    <row r="50" spans="1:7" ht="16.5" customHeight="1">
      <c r="A50" s="26" t="s">
        <v>235</v>
      </c>
      <c r="B50" s="37" t="s">
        <v>155</v>
      </c>
      <c r="C50" s="24" t="s">
        <v>357</v>
      </c>
      <c r="D50" s="24" t="s">
        <v>359</v>
      </c>
      <c r="E50" s="48" t="s">
        <v>114</v>
      </c>
      <c r="F50" s="24" t="s">
        <v>236</v>
      </c>
      <c r="G50" s="304">
        <f>32+150</f>
        <v>182</v>
      </c>
    </row>
    <row r="51" spans="1:7" ht="66.75" customHeight="1" hidden="1">
      <c r="A51" s="182" t="s">
        <v>237</v>
      </c>
      <c r="B51" s="37" t="s">
        <v>155</v>
      </c>
      <c r="C51" s="24" t="s">
        <v>357</v>
      </c>
      <c r="D51" s="24" t="s">
        <v>359</v>
      </c>
      <c r="E51" s="48" t="s">
        <v>191</v>
      </c>
      <c r="F51" s="24" t="s">
        <v>294</v>
      </c>
      <c r="G51" s="304"/>
    </row>
    <row r="52" spans="1:7" ht="18" customHeight="1">
      <c r="A52" s="28" t="s">
        <v>238</v>
      </c>
      <c r="B52" s="37" t="s">
        <v>155</v>
      </c>
      <c r="C52" s="24" t="s">
        <v>357</v>
      </c>
      <c r="D52" s="24" t="s">
        <v>359</v>
      </c>
      <c r="E52" s="48" t="s">
        <v>114</v>
      </c>
      <c r="F52" s="24" t="s">
        <v>197</v>
      </c>
      <c r="G52" s="304">
        <f>G53+G54</f>
        <v>189.97604</v>
      </c>
    </row>
    <row r="53" spans="1:7" ht="17.25" customHeight="1">
      <c r="A53" s="28" t="s">
        <v>239</v>
      </c>
      <c r="B53" s="37" t="s">
        <v>155</v>
      </c>
      <c r="C53" s="24" t="s">
        <v>357</v>
      </c>
      <c r="D53" s="24" t="s">
        <v>359</v>
      </c>
      <c r="E53" s="48" t="s">
        <v>114</v>
      </c>
      <c r="F53" s="24" t="s">
        <v>378</v>
      </c>
      <c r="G53" s="304">
        <v>15</v>
      </c>
    </row>
    <row r="54" spans="1:7" ht="17.25" customHeight="1">
      <c r="A54" s="28" t="s">
        <v>200</v>
      </c>
      <c r="B54" s="37" t="s">
        <v>155</v>
      </c>
      <c r="C54" s="24" t="s">
        <v>357</v>
      </c>
      <c r="D54" s="24" t="s">
        <v>359</v>
      </c>
      <c r="E54" s="48" t="s">
        <v>114</v>
      </c>
      <c r="F54" s="24" t="s">
        <v>199</v>
      </c>
      <c r="G54" s="304">
        <f>100.29826+4+70.67778</f>
        <v>174.97604</v>
      </c>
    </row>
    <row r="55" spans="1:7" ht="29.25" customHeight="1">
      <c r="A55" s="66" t="s">
        <v>240</v>
      </c>
      <c r="B55" s="36" t="s">
        <v>155</v>
      </c>
      <c r="C55" s="50" t="s">
        <v>357</v>
      </c>
      <c r="D55" s="50" t="s">
        <v>359</v>
      </c>
      <c r="E55" s="74" t="s">
        <v>116</v>
      </c>
      <c r="F55" s="50"/>
      <c r="G55" s="173">
        <f>G56</f>
        <v>3.9</v>
      </c>
    </row>
    <row r="56" spans="1:7" ht="30.75" customHeight="1">
      <c r="A56" s="183" t="s">
        <v>203</v>
      </c>
      <c r="B56" s="44" t="s">
        <v>155</v>
      </c>
      <c r="C56" s="45" t="s">
        <v>357</v>
      </c>
      <c r="D56" s="45" t="s">
        <v>359</v>
      </c>
      <c r="E56" s="51" t="s">
        <v>115</v>
      </c>
      <c r="F56" s="45"/>
      <c r="G56" s="175">
        <f>G57</f>
        <v>3.9</v>
      </c>
    </row>
    <row r="57" spans="1:7" ht="30.75" customHeight="1">
      <c r="A57" s="28" t="s">
        <v>231</v>
      </c>
      <c r="B57" s="37" t="s">
        <v>155</v>
      </c>
      <c r="C57" s="45" t="s">
        <v>357</v>
      </c>
      <c r="D57" s="45" t="s">
        <v>359</v>
      </c>
      <c r="E57" s="51" t="s">
        <v>115</v>
      </c>
      <c r="F57" s="29" t="s">
        <v>232</v>
      </c>
      <c r="G57" s="175">
        <f>G58</f>
        <v>3.9</v>
      </c>
    </row>
    <row r="58" spans="1:7" ht="30.75" customHeight="1">
      <c r="A58" s="125" t="s">
        <v>233</v>
      </c>
      <c r="B58" s="37" t="s">
        <v>155</v>
      </c>
      <c r="C58" s="24" t="s">
        <v>357</v>
      </c>
      <c r="D58" s="24" t="s">
        <v>359</v>
      </c>
      <c r="E58" s="48" t="s">
        <v>115</v>
      </c>
      <c r="F58" s="24" t="s">
        <v>194</v>
      </c>
      <c r="G58" s="181">
        <f>G59</f>
        <v>3.9</v>
      </c>
    </row>
    <row r="59" spans="1:7" ht="25.5" customHeight="1">
      <c r="A59" s="26" t="s">
        <v>452</v>
      </c>
      <c r="B59" s="37" t="s">
        <v>155</v>
      </c>
      <c r="C59" s="24" t="s">
        <v>357</v>
      </c>
      <c r="D59" s="24" t="s">
        <v>359</v>
      </c>
      <c r="E59" s="48" t="s">
        <v>115</v>
      </c>
      <c r="F59" s="24" t="s">
        <v>376</v>
      </c>
      <c r="G59" s="181">
        <v>3.9</v>
      </c>
    </row>
    <row r="60" spans="1:7" s="160" customFormat="1" ht="14.25" customHeight="1">
      <c r="A60" s="54" t="s">
        <v>381</v>
      </c>
      <c r="B60" s="36" t="s">
        <v>155</v>
      </c>
      <c r="C60" s="101" t="s">
        <v>357</v>
      </c>
      <c r="D60" s="101" t="s">
        <v>368</v>
      </c>
      <c r="E60" s="148"/>
      <c r="F60" s="101"/>
      <c r="G60" s="336">
        <f>G61+G72</f>
        <v>573.7</v>
      </c>
    </row>
    <row r="61" spans="1:7" ht="29.25" customHeight="1">
      <c r="A61" s="66" t="s">
        <v>240</v>
      </c>
      <c r="B61" s="58" t="s">
        <v>155</v>
      </c>
      <c r="C61" s="50" t="s">
        <v>357</v>
      </c>
      <c r="D61" s="50" t="s">
        <v>368</v>
      </c>
      <c r="E61" s="74" t="s">
        <v>116</v>
      </c>
      <c r="F61" s="50"/>
      <c r="G61" s="347">
        <f>G62</f>
        <v>167.7</v>
      </c>
    </row>
    <row r="62" spans="1:7" s="139" customFormat="1" ht="29.25" customHeight="1">
      <c r="A62" s="184" t="s">
        <v>204</v>
      </c>
      <c r="B62" s="37" t="s">
        <v>155</v>
      </c>
      <c r="C62" s="62" t="s">
        <v>357</v>
      </c>
      <c r="D62" s="62" t="s">
        <v>368</v>
      </c>
      <c r="E62" s="51" t="s">
        <v>602</v>
      </c>
      <c r="F62" s="62"/>
      <c r="G62" s="324">
        <f>G63+G67</f>
        <v>167.7</v>
      </c>
    </row>
    <row r="63" spans="1:15" s="139" customFormat="1" ht="43.5" customHeight="1">
      <c r="A63" s="59" t="s">
        <v>227</v>
      </c>
      <c r="B63" s="37" t="s">
        <v>155</v>
      </c>
      <c r="C63" s="40" t="s">
        <v>357</v>
      </c>
      <c r="D63" s="40" t="s">
        <v>368</v>
      </c>
      <c r="E63" s="71" t="s">
        <v>602</v>
      </c>
      <c r="F63" s="40" t="s">
        <v>535</v>
      </c>
      <c r="G63" s="324">
        <f>G64</f>
        <v>131.7</v>
      </c>
      <c r="O63" s="341"/>
    </row>
    <row r="64" spans="1:15" s="341" customFormat="1" ht="17.25" customHeight="1">
      <c r="A64" s="337" t="s">
        <v>193</v>
      </c>
      <c r="B64" s="338" t="s">
        <v>155</v>
      </c>
      <c r="C64" s="339" t="s">
        <v>357</v>
      </c>
      <c r="D64" s="339" t="s">
        <v>368</v>
      </c>
      <c r="E64" s="340" t="s">
        <v>602</v>
      </c>
      <c r="F64" s="339" t="s">
        <v>459</v>
      </c>
      <c r="G64" s="361">
        <f>G65+G66</f>
        <v>131.7</v>
      </c>
      <c r="O64" s="4"/>
    </row>
    <row r="65" spans="1:7" ht="15.75">
      <c r="A65" s="125" t="s">
        <v>185</v>
      </c>
      <c r="B65" s="37" t="s">
        <v>155</v>
      </c>
      <c r="C65" s="25" t="s">
        <v>357</v>
      </c>
      <c r="D65" s="25" t="s">
        <v>368</v>
      </c>
      <c r="E65" s="48" t="s">
        <v>602</v>
      </c>
      <c r="F65" s="24" t="s">
        <v>372</v>
      </c>
      <c r="G65" s="304">
        <f>103.5-15.3+12</f>
        <v>100.2</v>
      </c>
    </row>
    <row r="66" spans="1:7" ht="38.25">
      <c r="A66" s="125" t="s">
        <v>187</v>
      </c>
      <c r="B66" s="37" t="s">
        <v>155</v>
      </c>
      <c r="C66" s="25" t="s">
        <v>357</v>
      </c>
      <c r="D66" s="25" t="s">
        <v>368</v>
      </c>
      <c r="E66" s="48" t="s">
        <v>602</v>
      </c>
      <c r="F66" s="24" t="s">
        <v>188</v>
      </c>
      <c r="G66" s="304">
        <v>31.5</v>
      </c>
    </row>
    <row r="67" spans="1:7" ht="25.5">
      <c r="A67" s="28" t="s">
        <v>231</v>
      </c>
      <c r="B67" s="37" t="s">
        <v>155</v>
      </c>
      <c r="C67" s="25" t="s">
        <v>357</v>
      </c>
      <c r="D67" s="25" t="s">
        <v>368</v>
      </c>
      <c r="E67" s="48" t="s">
        <v>602</v>
      </c>
      <c r="F67" s="24" t="s">
        <v>232</v>
      </c>
      <c r="G67" s="304">
        <f>G68</f>
        <v>36</v>
      </c>
    </row>
    <row r="68" spans="1:7" ht="25.5">
      <c r="A68" s="125" t="s">
        <v>195</v>
      </c>
      <c r="B68" s="37" t="s">
        <v>155</v>
      </c>
      <c r="C68" s="25" t="s">
        <v>357</v>
      </c>
      <c r="D68" s="25" t="s">
        <v>368</v>
      </c>
      <c r="E68" s="48" t="s">
        <v>602</v>
      </c>
      <c r="F68" s="24" t="s">
        <v>194</v>
      </c>
      <c r="G68" s="304">
        <f>G69+G70+G71</f>
        <v>36</v>
      </c>
    </row>
    <row r="69" spans="1:7" ht="25.5">
      <c r="A69" s="26" t="s">
        <v>374</v>
      </c>
      <c r="B69" s="37" t="s">
        <v>155</v>
      </c>
      <c r="C69" s="25" t="s">
        <v>357</v>
      </c>
      <c r="D69" s="25" t="s">
        <v>368</v>
      </c>
      <c r="E69" s="48" t="s">
        <v>602</v>
      </c>
      <c r="F69" s="24" t="s">
        <v>375</v>
      </c>
      <c r="G69" s="365">
        <v>6</v>
      </c>
    </row>
    <row r="70" spans="1:7" ht="28.5" customHeight="1">
      <c r="A70" s="26" t="s">
        <v>452</v>
      </c>
      <c r="B70" s="37" t="s">
        <v>155</v>
      </c>
      <c r="C70" s="25" t="s">
        <v>357</v>
      </c>
      <c r="D70" s="25" t="s">
        <v>368</v>
      </c>
      <c r="E70" s="48" t="s">
        <v>602</v>
      </c>
      <c r="F70" s="24" t="s">
        <v>376</v>
      </c>
      <c r="G70" s="304">
        <v>10</v>
      </c>
    </row>
    <row r="71" spans="1:7" ht="28.5" customHeight="1">
      <c r="A71" s="26" t="s">
        <v>707</v>
      </c>
      <c r="B71" s="37" t="s">
        <v>155</v>
      </c>
      <c r="C71" s="25" t="s">
        <v>357</v>
      </c>
      <c r="D71" s="25" t="s">
        <v>368</v>
      </c>
      <c r="E71" s="48" t="s">
        <v>602</v>
      </c>
      <c r="F71" s="24" t="s">
        <v>708</v>
      </c>
      <c r="G71" s="304">
        <v>20</v>
      </c>
    </row>
    <row r="72" spans="1:7" s="185" customFormat="1" ht="28.5" customHeight="1">
      <c r="A72" s="64" t="s">
        <v>206</v>
      </c>
      <c r="B72" s="58" t="s">
        <v>155</v>
      </c>
      <c r="C72" s="69" t="s">
        <v>357</v>
      </c>
      <c r="D72" s="69" t="s">
        <v>368</v>
      </c>
      <c r="E72" s="74" t="s">
        <v>118</v>
      </c>
      <c r="F72" s="50"/>
      <c r="G72" s="320">
        <f>G78+G98+G73+G82+G86+G89+G92+G102</f>
        <v>406</v>
      </c>
    </row>
    <row r="73" spans="1:27" s="185" customFormat="1" ht="28.5" customHeight="1" hidden="1">
      <c r="A73" s="46" t="s">
        <v>264</v>
      </c>
      <c r="B73" s="44" t="s">
        <v>155</v>
      </c>
      <c r="C73" s="312" t="s">
        <v>357</v>
      </c>
      <c r="D73" s="312" t="s">
        <v>368</v>
      </c>
      <c r="E73" s="313" t="s">
        <v>265</v>
      </c>
      <c r="F73" s="50"/>
      <c r="G73" s="305">
        <f>G74</f>
        <v>0</v>
      </c>
      <c r="H73" s="318"/>
      <c r="I73" s="318"/>
      <c r="J73" s="318"/>
      <c r="K73" s="318"/>
      <c r="L73" s="318"/>
      <c r="M73" s="315"/>
      <c r="N73" s="316"/>
      <c r="O73" s="316"/>
      <c r="P73" s="316"/>
      <c r="Q73" s="316"/>
      <c r="R73" s="316"/>
      <c r="S73" s="316"/>
      <c r="T73" s="316"/>
      <c r="U73" s="316"/>
      <c r="V73" s="316"/>
      <c r="W73" s="316"/>
      <c r="X73" s="316"/>
      <c r="Y73" s="316"/>
      <c r="Z73" s="316"/>
      <c r="AA73" s="316"/>
    </row>
    <row r="74" spans="1:27" s="185" customFormat="1" ht="15.75" hidden="1">
      <c r="A74" s="26" t="s">
        <v>45</v>
      </c>
      <c r="B74" s="37" t="s">
        <v>155</v>
      </c>
      <c r="C74" s="22" t="s">
        <v>357</v>
      </c>
      <c r="D74" s="22" t="s">
        <v>368</v>
      </c>
      <c r="E74" s="314" t="s">
        <v>265</v>
      </c>
      <c r="F74" s="29" t="s">
        <v>234</v>
      </c>
      <c r="G74" s="124">
        <f>G75</f>
        <v>0</v>
      </c>
      <c r="H74" s="318"/>
      <c r="I74" s="318"/>
      <c r="J74" s="318"/>
      <c r="K74" s="318"/>
      <c r="L74" s="318"/>
      <c r="M74" s="315"/>
      <c r="N74" s="317"/>
      <c r="O74" s="317"/>
      <c r="P74" s="317"/>
      <c r="Q74" s="317"/>
      <c r="R74" s="317"/>
      <c r="S74" s="317"/>
      <c r="T74" s="317"/>
      <c r="U74" s="317"/>
      <c r="V74" s="317"/>
      <c r="W74" s="317"/>
      <c r="X74" s="317"/>
      <c r="Y74" s="317"/>
      <c r="Z74" s="317"/>
      <c r="AA74" s="317"/>
    </row>
    <row r="75" spans="1:27" s="185" customFormat="1" ht="15.75" hidden="1">
      <c r="A75" s="26" t="s">
        <v>235</v>
      </c>
      <c r="B75" s="37" t="s">
        <v>155</v>
      </c>
      <c r="C75" s="22" t="s">
        <v>357</v>
      </c>
      <c r="D75" s="22" t="s">
        <v>368</v>
      </c>
      <c r="E75" s="314" t="s">
        <v>265</v>
      </c>
      <c r="F75" s="29" t="s">
        <v>236</v>
      </c>
      <c r="G75" s="124">
        <f>G76</f>
        <v>0</v>
      </c>
      <c r="H75" s="318"/>
      <c r="I75" s="318"/>
      <c r="J75" s="318"/>
      <c r="K75" s="318"/>
      <c r="L75" s="318"/>
      <c r="M75" s="315"/>
      <c r="N75" s="317"/>
      <c r="O75" s="317"/>
      <c r="P75" s="317"/>
      <c r="Q75" s="317"/>
      <c r="R75" s="317"/>
      <c r="S75" s="317"/>
      <c r="T75" s="317"/>
      <c r="U75" s="317"/>
      <c r="V75" s="317"/>
      <c r="W75" s="317"/>
      <c r="X75" s="317"/>
      <c r="Y75" s="317"/>
      <c r="Z75" s="317"/>
      <c r="AA75" s="317"/>
    </row>
    <row r="76" spans="1:27" s="185" customFormat="1" ht="15.75" hidden="1">
      <c r="A76" s="26" t="s">
        <v>235</v>
      </c>
      <c r="B76" s="37" t="s">
        <v>155</v>
      </c>
      <c r="C76" s="22" t="s">
        <v>357</v>
      </c>
      <c r="D76" s="22" t="s">
        <v>368</v>
      </c>
      <c r="E76" s="314" t="s">
        <v>265</v>
      </c>
      <c r="F76" s="29" t="s">
        <v>294</v>
      </c>
      <c r="G76" s="124">
        <v>0</v>
      </c>
      <c r="H76" s="318"/>
      <c r="I76" s="318"/>
      <c r="J76" s="318"/>
      <c r="K76" s="318"/>
      <c r="L76" s="318"/>
      <c r="M76" s="315"/>
      <c r="N76" s="317"/>
      <c r="O76" s="317"/>
      <c r="P76" s="317"/>
      <c r="Q76" s="317"/>
      <c r="R76" s="317"/>
      <c r="S76" s="317"/>
      <c r="T76" s="317"/>
      <c r="U76" s="317"/>
      <c r="V76" s="317"/>
      <c r="W76" s="317"/>
      <c r="X76" s="317"/>
      <c r="Y76" s="317"/>
      <c r="Z76" s="317"/>
      <c r="AA76" s="317"/>
    </row>
    <row r="77" spans="1:7" s="185" customFormat="1" ht="28.5" customHeight="1" hidden="1">
      <c r="A77" s="64"/>
      <c r="B77" s="58"/>
      <c r="C77" s="69"/>
      <c r="D77" s="69"/>
      <c r="E77" s="74"/>
      <c r="F77" s="50"/>
      <c r="G77" s="173"/>
    </row>
    <row r="78" spans="1:7" s="139" customFormat="1" ht="28.5" customHeight="1">
      <c r="A78" s="46" t="s">
        <v>207</v>
      </c>
      <c r="B78" s="44" t="s">
        <v>155</v>
      </c>
      <c r="C78" s="62" t="s">
        <v>357</v>
      </c>
      <c r="D78" s="62" t="s">
        <v>368</v>
      </c>
      <c r="E78" s="51" t="s">
        <v>119</v>
      </c>
      <c r="F78" s="45"/>
      <c r="G78" s="351">
        <f>G79</f>
        <v>31</v>
      </c>
    </row>
    <row r="79" spans="1:7" s="139" customFormat="1" ht="28.5" customHeight="1">
      <c r="A79" s="28" t="s">
        <v>231</v>
      </c>
      <c r="B79" s="37" t="s">
        <v>155</v>
      </c>
      <c r="C79" s="40" t="s">
        <v>357</v>
      </c>
      <c r="D79" s="40" t="s">
        <v>368</v>
      </c>
      <c r="E79" s="71" t="s">
        <v>119</v>
      </c>
      <c r="F79" s="29" t="s">
        <v>232</v>
      </c>
      <c r="G79" s="351">
        <f>G80</f>
        <v>31</v>
      </c>
    </row>
    <row r="80" spans="1:7" s="139" customFormat="1" ht="28.5" customHeight="1">
      <c r="A80" s="125" t="s">
        <v>233</v>
      </c>
      <c r="B80" s="37" t="s">
        <v>155</v>
      </c>
      <c r="C80" s="40" t="s">
        <v>357</v>
      </c>
      <c r="D80" s="40" t="s">
        <v>368</v>
      </c>
      <c r="E80" s="71" t="s">
        <v>119</v>
      </c>
      <c r="F80" s="29" t="s">
        <v>194</v>
      </c>
      <c r="G80" s="351">
        <f>G81</f>
        <v>31</v>
      </c>
    </row>
    <row r="81" spans="1:7" ht="27" customHeight="1">
      <c r="A81" s="26" t="s">
        <v>452</v>
      </c>
      <c r="B81" s="37" t="s">
        <v>155</v>
      </c>
      <c r="C81" s="40" t="s">
        <v>357</v>
      </c>
      <c r="D81" s="25" t="s">
        <v>368</v>
      </c>
      <c r="E81" s="48" t="s">
        <v>119</v>
      </c>
      <c r="F81" s="24" t="s">
        <v>376</v>
      </c>
      <c r="G81" s="303">
        <f>24+7</f>
        <v>31</v>
      </c>
    </row>
    <row r="82" spans="1:7" s="139" customFormat="1" ht="27" customHeight="1" hidden="1">
      <c r="A82" s="46" t="s">
        <v>556</v>
      </c>
      <c r="B82" s="44" t="s">
        <v>155</v>
      </c>
      <c r="C82" s="62" t="s">
        <v>357</v>
      </c>
      <c r="D82" s="62" t="s">
        <v>368</v>
      </c>
      <c r="E82" s="51" t="s">
        <v>557</v>
      </c>
      <c r="F82" s="45"/>
      <c r="G82" s="305">
        <f>G83</f>
        <v>0</v>
      </c>
    </row>
    <row r="83" spans="1:7" ht="27" customHeight="1" hidden="1">
      <c r="A83" s="26" t="s">
        <v>558</v>
      </c>
      <c r="B83" s="37" t="s">
        <v>155</v>
      </c>
      <c r="C83" s="40" t="s">
        <v>357</v>
      </c>
      <c r="D83" s="40" t="s">
        <v>368</v>
      </c>
      <c r="E83" s="71" t="s">
        <v>557</v>
      </c>
      <c r="F83" s="24" t="s">
        <v>232</v>
      </c>
      <c r="G83" s="304">
        <f>G84</f>
        <v>0</v>
      </c>
    </row>
    <row r="84" spans="1:7" ht="27" customHeight="1" hidden="1">
      <c r="A84" s="26"/>
      <c r="B84" s="37" t="s">
        <v>155</v>
      </c>
      <c r="C84" s="40" t="s">
        <v>357</v>
      </c>
      <c r="D84" s="40" t="s">
        <v>368</v>
      </c>
      <c r="E84" s="71" t="s">
        <v>557</v>
      </c>
      <c r="F84" s="24" t="s">
        <v>194</v>
      </c>
      <c r="G84" s="304">
        <f>G85</f>
        <v>0</v>
      </c>
    </row>
    <row r="85" spans="1:7" ht="27" customHeight="1" hidden="1">
      <c r="A85" s="26"/>
      <c r="B85" s="37" t="s">
        <v>155</v>
      </c>
      <c r="C85" s="40" t="s">
        <v>357</v>
      </c>
      <c r="D85" s="40" t="s">
        <v>368</v>
      </c>
      <c r="E85" s="71" t="s">
        <v>557</v>
      </c>
      <c r="F85" s="24" t="s">
        <v>376</v>
      </c>
      <c r="G85" s="304">
        <v>0</v>
      </c>
    </row>
    <row r="86" spans="1:7" ht="27" customHeight="1" hidden="1">
      <c r="A86" s="46" t="s">
        <v>556</v>
      </c>
      <c r="B86" s="44" t="s">
        <v>155</v>
      </c>
      <c r="C86" s="62" t="s">
        <v>357</v>
      </c>
      <c r="D86" s="62" t="s">
        <v>368</v>
      </c>
      <c r="E86" s="51" t="s">
        <v>560</v>
      </c>
      <c r="F86" s="24" t="s">
        <v>232</v>
      </c>
      <c r="G86" s="304">
        <f>G87</f>
        <v>0</v>
      </c>
    </row>
    <row r="87" spans="1:7" ht="27" customHeight="1" hidden="1">
      <c r="A87" s="26" t="s">
        <v>559</v>
      </c>
      <c r="B87" s="37" t="s">
        <v>155</v>
      </c>
      <c r="C87" s="40" t="s">
        <v>357</v>
      </c>
      <c r="D87" s="40" t="s">
        <v>368</v>
      </c>
      <c r="E87" s="71" t="s">
        <v>560</v>
      </c>
      <c r="F87" s="24" t="s">
        <v>194</v>
      </c>
      <c r="G87" s="304">
        <f>G88</f>
        <v>0</v>
      </c>
    </row>
    <row r="88" spans="1:7" ht="27" customHeight="1" hidden="1">
      <c r="A88" s="26"/>
      <c r="B88" s="37" t="s">
        <v>155</v>
      </c>
      <c r="C88" s="40" t="s">
        <v>357</v>
      </c>
      <c r="D88" s="40" t="s">
        <v>368</v>
      </c>
      <c r="E88" s="71" t="s">
        <v>560</v>
      </c>
      <c r="F88" s="24" t="s">
        <v>376</v>
      </c>
      <c r="G88" s="304">
        <v>0</v>
      </c>
    </row>
    <row r="89" spans="1:7" ht="27" customHeight="1" hidden="1">
      <c r="A89" s="46" t="s">
        <v>556</v>
      </c>
      <c r="B89" s="37" t="s">
        <v>155</v>
      </c>
      <c r="C89" s="40" t="s">
        <v>357</v>
      </c>
      <c r="D89" s="40" t="s">
        <v>368</v>
      </c>
      <c r="E89" s="51" t="s">
        <v>562</v>
      </c>
      <c r="F89" s="24" t="s">
        <v>232</v>
      </c>
      <c r="G89" s="304">
        <f>G90</f>
        <v>0</v>
      </c>
    </row>
    <row r="90" spans="1:7" ht="27" customHeight="1" hidden="1">
      <c r="A90" s="26" t="s">
        <v>561</v>
      </c>
      <c r="B90" s="37" t="s">
        <v>155</v>
      </c>
      <c r="C90" s="40" t="s">
        <v>357</v>
      </c>
      <c r="D90" s="40" t="s">
        <v>368</v>
      </c>
      <c r="E90" s="71" t="s">
        <v>562</v>
      </c>
      <c r="F90" s="24" t="s">
        <v>194</v>
      </c>
      <c r="G90" s="304">
        <f>G91</f>
        <v>0</v>
      </c>
    </row>
    <row r="91" spans="1:7" ht="27" customHeight="1" hidden="1">
      <c r="A91" s="26"/>
      <c r="B91" s="37" t="s">
        <v>155</v>
      </c>
      <c r="C91" s="40" t="s">
        <v>357</v>
      </c>
      <c r="D91" s="40" t="s">
        <v>368</v>
      </c>
      <c r="E91" s="71" t="s">
        <v>562</v>
      </c>
      <c r="F91" s="24" t="s">
        <v>376</v>
      </c>
      <c r="G91" s="304">
        <v>0</v>
      </c>
    </row>
    <row r="92" spans="1:7" ht="18" customHeight="1" hidden="1">
      <c r="A92" s="46" t="s">
        <v>556</v>
      </c>
      <c r="B92" s="37" t="s">
        <v>155</v>
      </c>
      <c r="C92" s="40" t="s">
        <v>357</v>
      </c>
      <c r="D92" s="40" t="s">
        <v>368</v>
      </c>
      <c r="E92" s="51" t="s">
        <v>578</v>
      </c>
      <c r="F92" s="24"/>
      <c r="G92" s="304">
        <f>G93</f>
        <v>330</v>
      </c>
    </row>
    <row r="93" spans="1:7" ht="18.75" customHeight="1">
      <c r="A93" s="28" t="s">
        <v>709</v>
      </c>
      <c r="B93" s="37" t="s">
        <v>155</v>
      </c>
      <c r="C93" s="40" t="s">
        <v>357</v>
      </c>
      <c r="D93" s="40" t="s">
        <v>368</v>
      </c>
      <c r="E93" s="71" t="s">
        <v>578</v>
      </c>
      <c r="F93" s="24" t="s">
        <v>232</v>
      </c>
      <c r="G93" s="304">
        <f>G94</f>
        <v>330</v>
      </c>
    </row>
    <row r="94" spans="1:7" ht="27" customHeight="1">
      <c r="A94" s="26"/>
      <c r="B94" s="37" t="s">
        <v>155</v>
      </c>
      <c r="C94" s="40" t="s">
        <v>357</v>
      </c>
      <c r="D94" s="40" t="s">
        <v>368</v>
      </c>
      <c r="E94" s="71" t="s">
        <v>578</v>
      </c>
      <c r="F94" s="24" t="s">
        <v>194</v>
      </c>
      <c r="G94" s="304">
        <f>G95</f>
        <v>330</v>
      </c>
    </row>
    <row r="95" spans="1:7" ht="27" customHeight="1">
      <c r="A95" s="26"/>
      <c r="B95" s="37" t="s">
        <v>155</v>
      </c>
      <c r="C95" s="40" t="s">
        <v>357</v>
      </c>
      <c r="D95" s="40" t="s">
        <v>368</v>
      </c>
      <c r="E95" s="71" t="s">
        <v>578</v>
      </c>
      <c r="F95" s="24" t="s">
        <v>376</v>
      </c>
      <c r="G95" s="304">
        <f>110+110+110</f>
        <v>330</v>
      </c>
    </row>
    <row r="96" spans="1:7" ht="27" customHeight="1" hidden="1">
      <c r="A96" s="26"/>
      <c r="B96" s="37"/>
      <c r="C96" s="40"/>
      <c r="D96" s="40"/>
      <c r="E96" s="71"/>
      <c r="F96" s="24"/>
      <c r="G96" s="303"/>
    </row>
    <row r="97" spans="1:7" ht="27" customHeight="1" hidden="1">
      <c r="A97" s="26"/>
      <c r="B97" s="37"/>
      <c r="C97" s="40"/>
      <c r="D97" s="40"/>
      <c r="E97" s="71"/>
      <c r="F97" s="24"/>
      <c r="G97" s="303"/>
    </row>
    <row r="98" spans="1:7" ht="16.5" customHeight="1">
      <c r="A98" s="46" t="s">
        <v>241</v>
      </c>
      <c r="B98" s="44" t="s">
        <v>155</v>
      </c>
      <c r="C98" s="62" t="s">
        <v>357</v>
      </c>
      <c r="D98" s="62" t="s">
        <v>368</v>
      </c>
      <c r="E98" s="51" t="s">
        <v>242</v>
      </c>
      <c r="F98" s="45"/>
      <c r="G98" s="351">
        <f>G99</f>
        <v>45</v>
      </c>
    </row>
    <row r="99" spans="1:7" ht="17.25" customHeight="1">
      <c r="A99" s="26" t="s">
        <v>45</v>
      </c>
      <c r="B99" s="37" t="s">
        <v>155</v>
      </c>
      <c r="C99" s="40" t="s">
        <v>357</v>
      </c>
      <c r="D99" s="25" t="s">
        <v>368</v>
      </c>
      <c r="E99" s="48" t="s">
        <v>242</v>
      </c>
      <c r="F99" s="24" t="s">
        <v>234</v>
      </c>
      <c r="G99" s="303">
        <f>G100</f>
        <v>45</v>
      </c>
    </row>
    <row r="100" spans="1:7" ht="18" customHeight="1">
      <c r="A100" s="28" t="s">
        <v>238</v>
      </c>
      <c r="B100" s="37" t="s">
        <v>155</v>
      </c>
      <c r="C100" s="40" t="s">
        <v>357</v>
      </c>
      <c r="D100" s="25" t="s">
        <v>368</v>
      </c>
      <c r="E100" s="48" t="s">
        <v>242</v>
      </c>
      <c r="F100" s="24" t="s">
        <v>197</v>
      </c>
      <c r="G100" s="303">
        <f>G101</f>
        <v>45</v>
      </c>
    </row>
    <row r="101" spans="1:7" ht="15.75" customHeight="1">
      <c r="A101" s="26" t="s">
        <v>200</v>
      </c>
      <c r="B101" s="37" t="s">
        <v>155</v>
      </c>
      <c r="C101" s="40" t="s">
        <v>357</v>
      </c>
      <c r="D101" s="25" t="s">
        <v>368</v>
      </c>
      <c r="E101" s="48" t="s">
        <v>242</v>
      </c>
      <c r="F101" s="24" t="s">
        <v>199</v>
      </c>
      <c r="G101" s="303">
        <v>45</v>
      </c>
    </row>
    <row r="102" spans="1:7" ht="15.75" customHeight="1">
      <c r="A102" s="46" t="s">
        <v>581</v>
      </c>
      <c r="B102" s="44" t="s">
        <v>155</v>
      </c>
      <c r="C102" s="62" t="s">
        <v>357</v>
      </c>
      <c r="D102" s="62" t="s">
        <v>368</v>
      </c>
      <c r="E102" s="51" t="s">
        <v>265</v>
      </c>
      <c r="F102" s="45"/>
      <c r="G102" s="305">
        <f>G103</f>
        <v>0</v>
      </c>
    </row>
    <row r="103" spans="1:7" ht="15.75" customHeight="1">
      <c r="A103" s="26" t="s">
        <v>580</v>
      </c>
      <c r="B103" s="37" t="s">
        <v>155</v>
      </c>
      <c r="C103" s="40" t="s">
        <v>357</v>
      </c>
      <c r="D103" s="25" t="s">
        <v>368</v>
      </c>
      <c r="E103" s="48" t="s">
        <v>265</v>
      </c>
      <c r="F103" s="24" t="s">
        <v>234</v>
      </c>
      <c r="G103" s="304">
        <f>G104</f>
        <v>0</v>
      </c>
    </row>
    <row r="104" spans="1:7" ht="15.75" customHeight="1">
      <c r="A104" s="26"/>
      <c r="B104" s="37" t="s">
        <v>155</v>
      </c>
      <c r="C104" s="40" t="s">
        <v>357</v>
      </c>
      <c r="D104" s="25" t="s">
        <v>368</v>
      </c>
      <c r="E104" s="48" t="s">
        <v>265</v>
      </c>
      <c r="F104" s="24" t="s">
        <v>236</v>
      </c>
      <c r="G104" s="304">
        <f>G105</f>
        <v>0</v>
      </c>
    </row>
    <row r="105" spans="1:7" ht="15.75" customHeight="1">
      <c r="A105" s="26"/>
      <c r="B105" s="37" t="s">
        <v>155</v>
      </c>
      <c r="C105" s="40" t="s">
        <v>357</v>
      </c>
      <c r="D105" s="25" t="s">
        <v>368</v>
      </c>
      <c r="E105" s="48" t="s">
        <v>265</v>
      </c>
      <c r="F105" s="24" t="s">
        <v>294</v>
      </c>
      <c r="G105" s="304">
        <v>0</v>
      </c>
    </row>
    <row r="106" spans="1:7" s="189" customFormat="1" ht="15" customHeight="1">
      <c r="A106" s="186" t="s">
        <v>382</v>
      </c>
      <c r="B106" s="36" t="s">
        <v>155</v>
      </c>
      <c r="C106" s="187" t="s">
        <v>358</v>
      </c>
      <c r="D106" s="187"/>
      <c r="E106" s="48"/>
      <c r="F106" s="187"/>
      <c r="G106" s="350">
        <f>G107</f>
        <v>732.6</v>
      </c>
    </row>
    <row r="107" spans="1:7" s="68" customFormat="1" ht="15" customHeight="1">
      <c r="A107" s="190" t="s">
        <v>383</v>
      </c>
      <c r="B107" s="36" t="s">
        <v>155</v>
      </c>
      <c r="C107" s="101" t="s">
        <v>358</v>
      </c>
      <c r="D107" s="101" t="s">
        <v>360</v>
      </c>
      <c r="E107" s="148"/>
      <c r="F107" s="101"/>
      <c r="G107" s="327">
        <f>G108</f>
        <v>732.6</v>
      </c>
    </row>
    <row r="108" spans="1:7" ht="30" customHeight="1">
      <c r="A108" s="66" t="s">
        <v>240</v>
      </c>
      <c r="B108" s="58" t="s">
        <v>155</v>
      </c>
      <c r="C108" s="69" t="s">
        <v>358</v>
      </c>
      <c r="D108" s="69" t="s">
        <v>360</v>
      </c>
      <c r="E108" s="74" t="s">
        <v>116</v>
      </c>
      <c r="F108" s="69"/>
      <c r="G108" s="344">
        <f>G109</f>
        <v>732.6</v>
      </c>
    </row>
    <row r="109" spans="1:7" s="139" customFormat="1" ht="27.75" customHeight="1">
      <c r="A109" s="184" t="s">
        <v>384</v>
      </c>
      <c r="B109" s="37" t="s">
        <v>155</v>
      </c>
      <c r="C109" s="62" t="s">
        <v>358</v>
      </c>
      <c r="D109" s="62" t="s">
        <v>360</v>
      </c>
      <c r="E109" s="51" t="s">
        <v>120</v>
      </c>
      <c r="F109" s="62"/>
      <c r="G109" s="324">
        <f>G110+G115</f>
        <v>732.6</v>
      </c>
    </row>
    <row r="110" spans="1:7" s="139" customFormat="1" ht="42" customHeight="1">
      <c r="A110" s="59" t="s">
        <v>227</v>
      </c>
      <c r="B110" s="37" t="s">
        <v>155</v>
      </c>
      <c r="C110" s="25" t="s">
        <v>358</v>
      </c>
      <c r="D110" s="25" t="s">
        <v>360</v>
      </c>
      <c r="E110" s="48" t="s">
        <v>120</v>
      </c>
      <c r="F110" s="40" t="s">
        <v>535</v>
      </c>
      <c r="G110" s="324">
        <f>G111</f>
        <v>648.6</v>
      </c>
    </row>
    <row r="111" spans="1:7" ht="20.25" customHeight="1">
      <c r="A111" s="125" t="s">
        <v>193</v>
      </c>
      <c r="B111" s="37" t="s">
        <v>155</v>
      </c>
      <c r="C111" s="25" t="s">
        <v>358</v>
      </c>
      <c r="D111" s="25" t="s">
        <v>360</v>
      </c>
      <c r="E111" s="48" t="s">
        <v>120</v>
      </c>
      <c r="F111" s="25" t="s">
        <v>459</v>
      </c>
      <c r="G111" s="328">
        <f>G112+G113+G114</f>
        <v>648.6</v>
      </c>
    </row>
    <row r="112" spans="1:7" ht="25.5">
      <c r="A112" s="125" t="s">
        <v>451</v>
      </c>
      <c r="B112" s="37" t="s">
        <v>155</v>
      </c>
      <c r="C112" s="25" t="s">
        <v>358</v>
      </c>
      <c r="D112" s="25" t="s">
        <v>360</v>
      </c>
      <c r="E112" s="48" t="s">
        <v>120</v>
      </c>
      <c r="F112" s="24" t="s">
        <v>372</v>
      </c>
      <c r="G112" s="179">
        <f>527.2-1.09144+6.1-44</f>
        <v>488.20856000000003</v>
      </c>
    </row>
    <row r="113" spans="1:7" ht="15.75">
      <c r="A113" s="125" t="s">
        <v>196</v>
      </c>
      <c r="B113" s="37" t="s">
        <v>155</v>
      </c>
      <c r="C113" s="25" t="s">
        <v>358</v>
      </c>
      <c r="D113" s="25" t="s">
        <v>360</v>
      </c>
      <c r="E113" s="48" t="s">
        <v>120</v>
      </c>
      <c r="F113" s="24" t="s">
        <v>373</v>
      </c>
      <c r="G113" s="179">
        <v>0</v>
      </c>
    </row>
    <row r="114" spans="1:7" ht="38.25">
      <c r="A114" s="125" t="s">
        <v>187</v>
      </c>
      <c r="B114" s="37" t="s">
        <v>155</v>
      </c>
      <c r="C114" s="25" t="s">
        <v>358</v>
      </c>
      <c r="D114" s="25" t="s">
        <v>360</v>
      </c>
      <c r="E114" s="48" t="s">
        <v>120</v>
      </c>
      <c r="F114" s="24" t="s">
        <v>188</v>
      </c>
      <c r="G114" s="179">
        <f>153.3+1.09144+6</f>
        <v>160.39144000000002</v>
      </c>
    </row>
    <row r="115" spans="1:7" ht="28.5" customHeight="1">
      <c r="A115" s="28" t="s">
        <v>231</v>
      </c>
      <c r="B115" s="37" t="s">
        <v>155</v>
      </c>
      <c r="C115" s="25" t="s">
        <v>358</v>
      </c>
      <c r="D115" s="25" t="s">
        <v>360</v>
      </c>
      <c r="E115" s="48" t="s">
        <v>120</v>
      </c>
      <c r="F115" s="24" t="s">
        <v>232</v>
      </c>
      <c r="G115" s="179">
        <f>G116</f>
        <v>84</v>
      </c>
    </row>
    <row r="116" spans="1:7" ht="25.5">
      <c r="A116" s="125" t="s">
        <v>233</v>
      </c>
      <c r="B116" s="37" t="s">
        <v>155</v>
      </c>
      <c r="C116" s="25" t="s">
        <v>358</v>
      </c>
      <c r="D116" s="25" t="s">
        <v>360</v>
      </c>
      <c r="E116" s="48" t="s">
        <v>120</v>
      </c>
      <c r="F116" s="24" t="s">
        <v>194</v>
      </c>
      <c r="G116" s="179">
        <f>G117+G118+G119</f>
        <v>84</v>
      </c>
    </row>
    <row r="117" spans="1:7" s="139" customFormat="1" ht="25.5">
      <c r="A117" s="26" t="s">
        <v>374</v>
      </c>
      <c r="B117" s="37" t="s">
        <v>155</v>
      </c>
      <c r="C117" s="25" t="s">
        <v>358</v>
      </c>
      <c r="D117" s="25" t="s">
        <v>360</v>
      </c>
      <c r="E117" s="48" t="s">
        <v>120</v>
      </c>
      <c r="F117" s="24" t="s">
        <v>375</v>
      </c>
      <c r="G117" s="180">
        <v>10</v>
      </c>
    </row>
    <row r="118" spans="1:7" ht="29.25" customHeight="1">
      <c r="A118" s="26" t="s">
        <v>452</v>
      </c>
      <c r="B118" s="37" t="s">
        <v>155</v>
      </c>
      <c r="C118" s="25" t="s">
        <v>358</v>
      </c>
      <c r="D118" s="25" t="s">
        <v>360</v>
      </c>
      <c r="E118" s="48" t="s">
        <v>120</v>
      </c>
      <c r="F118" s="24" t="s">
        <v>376</v>
      </c>
      <c r="G118" s="179">
        <f>10+44</f>
        <v>54</v>
      </c>
    </row>
    <row r="119" spans="1:7" ht="29.25" customHeight="1">
      <c r="A119" s="26" t="s">
        <v>707</v>
      </c>
      <c r="B119" s="37" t="s">
        <v>155</v>
      </c>
      <c r="C119" s="25" t="s">
        <v>358</v>
      </c>
      <c r="D119" s="25" t="s">
        <v>360</v>
      </c>
      <c r="E119" s="48" t="s">
        <v>120</v>
      </c>
      <c r="F119" s="24" t="s">
        <v>708</v>
      </c>
      <c r="G119" s="179">
        <v>20</v>
      </c>
    </row>
    <row r="120" spans="1:7" s="195" customFormat="1" ht="27.75" customHeight="1">
      <c r="A120" s="192" t="s">
        <v>385</v>
      </c>
      <c r="B120" s="36" t="s">
        <v>155</v>
      </c>
      <c r="C120" s="193" t="s">
        <v>360</v>
      </c>
      <c r="D120" s="193"/>
      <c r="E120" s="48"/>
      <c r="F120" s="193"/>
      <c r="G120" s="346">
        <f aca="true" t="shared" si="0" ref="G120:G125">G121</f>
        <v>220</v>
      </c>
    </row>
    <row r="121" spans="1:7" s="68" customFormat="1" ht="27.75" customHeight="1">
      <c r="A121" s="54" t="s">
        <v>387</v>
      </c>
      <c r="B121" s="36" t="s">
        <v>155</v>
      </c>
      <c r="C121" s="34" t="s">
        <v>360</v>
      </c>
      <c r="D121" s="34" t="s">
        <v>361</v>
      </c>
      <c r="E121" s="148"/>
      <c r="F121" s="34"/>
      <c r="G121" s="327">
        <f t="shared" si="0"/>
        <v>220</v>
      </c>
    </row>
    <row r="122" spans="1:7" s="185" customFormat="1" ht="26.25" customHeight="1">
      <c r="A122" s="64" t="s">
        <v>206</v>
      </c>
      <c r="B122" s="58" t="s">
        <v>155</v>
      </c>
      <c r="C122" s="50" t="s">
        <v>360</v>
      </c>
      <c r="D122" s="50" t="s">
        <v>361</v>
      </c>
      <c r="E122" s="74" t="s">
        <v>118</v>
      </c>
      <c r="F122" s="50"/>
      <c r="G122" s="347">
        <f>G123+G129+G127</f>
        <v>220</v>
      </c>
    </row>
    <row r="123" spans="1:7" s="139" customFormat="1" ht="28.5" customHeight="1">
      <c r="A123" s="46" t="s">
        <v>208</v>
      </c>
      <c r="B123" s="37" t="s">
        <v>155</v>
      </c>
      <c r="C123" s="45" t="s">
        <v>360</v>
      </c>
      <c r="D123" s="45" t="s">
        <v>361</v>
      </c>
      <c r="E123" s="51" t="s">
        <v>121</v>
      </c>
      <c r="F123" s="45"/>
      <c r="G123" s="324">
        <f t="shared" si="0"/>
        <v>220</v>
      </c>
    </row>
    <row r="124" spans="1:7" s="139" customFormat="1" ht="28.5" customHeight="1">
      <c r="A124" s="28" t="s">
        <v>231</v>
      </c>
      <c r="B124" s="37" t="s">
        <v>155</v>
      </c>
      <c r="C124" s="24" t="s">
        <v>360</v>
      </c>
      <c r="D124" s="24" t="s">
        <v>361</v>
      </c>
      <c r="E124" s="48" t="s">
        <v>121</v>
      </c>
      <c r="F124" s="29" t="s">
        <v>232</v>
      </c>
      <c r="G124" s="324">
        <f t="shared" si="0"/>
        <v>220</v>
      </c>
    </row>
    <row r="125" spans="1:7" s="139" customFormat="1" ht="28.5" customHeight="1">
      <c r="A125" s="125" t="s">
        <v>233</v>
      </c>
      <c r="B125" s="37" t="s">
        <v>155</v>
      </c>
      <c r="C125" s="24" t="s">
        <v>360</v>
      </c>
      <c r="D125" s="24" t="s">
        <v>361</v>
      </c>
      <c r="E125" s="48" t="s">
        <v>121</v>
      </c>
      <c r="F125" s="29" t="s">
        <v>194</v>
      </c>
      <c r="G125" s="324">
        <f t="shared" si="0"/>
        <v>220</v>
      </c>
    </row>
    <row r="126" spans="1:7" ht="27" customHeight="1">
      <c r="A126" s="26" t="s">
        <v>452</v>
      </c>
      <c r="B126" s="37" t="s">
        <v>155</v>
      </c>
      <c r="C126" s="24" t="s">
        <v>360</v>
      </c>
      <c r="D126" s="24" t="s">
        <v>361</v>
      </c>
      <c r="E126" s="48" t="s">
        <v>121</v>
      </c>
      <c r="F126" s="24" t="s">
        <v>376</v>
      </c>
      <c r="G126" s="328">
        <f>70+150</f>
        <v>220</v>
      </c>
    </row>
    <row r="127" spans="1:7" ht="38.25" customHeight="1">
      <c r="A127" s="46" t="s">
        <v>676</v>
      </c>
      <c r="B127" s="37" t="s">
        <v>534</v>
      </c>
      <c r="C127" s="24" t="s">
        <v>360</v>
      </c>
      <c r="D127" s="24" t="s">
        <v>361</v>
      </c>
      <c r="E127" s="48" t="s">
        <v>677</v>
      </c>
      <c r="F127" s="24"/>
      <c r="G127" s="328">
        <f>G128</f>
        <v>0</v>
      </c>
    </row>
    <row r="128" spans="1:7" ht="27" customHeight="1">
      <c r="A128" s="26" t="s">
        <v>452</v>
      </c>
      <c r="B128" s="37" t="s">
        <v>534</v>
      </c>
      <c r="C128" s="24" t="s">
        <v>360</v>
      </c>
      <c r="D128" s="24" t="s">
        <v>361</v>
      </c>
      <c r="E128" s="48" t="s">
        <v>677</v>
      </c>
      <c r="F128" s="24" t="s">
        <v>376</v>
      </c>
      <c r="G128" s="328">
        <v>0</v>
      </c>
    </row>
    <row r="129" spans="1:7" s="139" customFormat="1" ht="40.5" customHeight="1">
      <c r="A129" s="46" t="s">
        <v>643</v>
      </c>
      <c r="B129" s="37" t="s">
        <v>534</v>
      </c>
      <c r="C129" s="24" t="s">
        <v>360</v>
      </c>
      <c r="D129" s="24" t="s">
        <v>361</v>
      </c>
      <c r="E129" s="48" t="s">
        <v>644</v>
      </c>
      <c r="F129" s="24"/>
      <c r="G129" s="324">
        <f>G130</f>
        <v>0</v>
      </c>
    </row>
    <row r="130" spans="1:7" ht="27" customHeight="1">
      <c r="A130" s="26" t="s">
        <v>452</v>
      </c>
      <c r="B130" s="37" t="s">
        <v>534</v>
      </c>
      <c r="C130" s="24" t="s">
        <v>360</v>
      </c>
      <c r="D130" s="24" t="s">
        <v>361</v>
      </c>
      <c r="E130" s="48" t="s">
        <v>644</v>
      </c>
      <c r="F130" s="24" t="s">
        <v>376</v>
      </c>
      <c r="G130" s="328">
        <v>0</v>
      </c>
    </row>
    <row r="131" spans="1:7" s="195" customFormat="1" ht="15.75" customHeight="1">
      <c r="A131" s="186" t="s">
        <v>388</v>
      </c>
      <c r="B131" s="36" t="s">
        <v>155</v>
      </c>
      <c r="C131" s="193" t="s">
        <v>359</v>
      </c>
      <c r="D131" s="193"/>
      <c r="E131" s="48"/>
      <c r="F131" s="193"/>
      <c r="G131" s="375">
        <f>G132+G144+G162+G138</f>
        <v>3947.6730199999997</v>
      </c>
    </row>
    <row r="132" spans="1:7" s="68" customFormat="1" ht="15" customHeight="1">
      <c r="A132" s="196" t="s">
        <v>367</v>
      </c>
      <c r="B132" s="36" t="s">
        <v>155</v>
      </c>
      <c r="C132" s="34" t="s">
        <v>359</v>
      </c>
      <c r="D132" s="34" t="s">
        <v>362</v>
      </c>
      <c r="E132" s="148"/>
      <c r="F132" s="34"/>
      <c r="G132" s="349">
        <f>G133</f>
        <v>43</v>
      </c>
    </row>
    <row r="133" spans="1:9" s="185" customFormat="1" ht="36.75" customHeight="1">
      <c r="A133" s="66" t="s">
        <v>240</v>
      </c>
      <c r="B133" s="58" t="s">
        <v>155</v>
      </c>
      <c r="C133" s="69" t="s">
        <v>359</v>
      </c>
      <c r="D133" s="69" t="s">
        <v>362</v>
      </c>
      <c r="E133" s="74" t="s">
        <v>116</v>
      </c>
      <c r="F133" s="69"/>
      <c r="G133" s="347">
        <f>G134</f>
        <v>43</v>
      </c>
      <c r="I133" s="197"/>
    </row>
    <row r="134" spans="1:7" s="139" customFormat="1" ht="52.5" customHeight="1">
      <c r="A134" s="28" t="s">
        <v>641</v>
      </c>
      <c r="B134" s="44" t="s">
        <v>155</v>
      </c>
      <c r="C134" s="45" t="s">
        <v>359</v>
      </c>
      <c r="D134" s="45" t="s">
        <v>362</v>
      </c>
      <c r="E134" s="51" t="s">
        <v>122</v>
      </c>
      <c r="F134" s="45"/>
      <c r="G134" s="348">
        <f>G135</f>
        <v>43</v>
      </c>
    </row>
    <row r="135" spans="1:7" s="139" customFormat="1" ht="27.75" customHeight="1">
      <c r="A135" s="28" t="s">
        <v>231</v>
      </c>
      <c r="B135" s="44" t="s">
        <v>155</v>
      </c>
      <c r="C135" s="24" t="s">
        <v>359</v>
      </c>
      <c r="D135" s="24" t="s">
        <v>362</v>
      </c>
      <c r="E135" s="48" t="s">
        <v>122</v>
      </c>
      <c r="F135" s="29" t="s">
        <v>232</v>
      </c>
      <c r="G135" s="348">
        <f>G136</f>
        <v>43</v>
      </c>
    </row>
    <row r="136" spans="1:7" s="139" customFormat="1" ht="27" customHeight="1">
      <c r="A136" s="125" t="s">
        <v>233</v>
      </c>
      <c r="B136" s="44" t="s">
        <v>155</v>
      </c>
      <c r="C136" s="24" t="s">
        <v>359</v>
      </c>
      <c r="D136" s="24" t="s">
        <v>362</v>
      </c>
      <c r="E136" s="48" t="s">
        <v>122</v>
      </c>
      <c r="F136" s="29" t="s">
        <v>194</v>
      </c>
      <c r="G136" s="348">
        <f>G137</f>
        <v>43</v>
      </c>
    </row>
    <row r="137" spans="1:7" ht="25.5" customHeight="1">
      <c r="A137" s="26" t="s">
        <v>452</v>
      </c>
      <c r="B137" s="44" t="s">
        <v>155</v>
      </c>
      <c r="C137" s="24" t="s">
        <v>359</v>
      </c>
      <c r="D137" s="24" t="s">
        <v>362</v>
      </c>
      <c r="E137" s="48" t="s">
        <v>122</v>
      </c>
      <c r="F137" s="24" t="s">
        <v>376</v>
      </c>
      <c r="G137" s="348">
        <v>43</v>
      </c>
    </row>
    <row r="138" spans="1:7" ht="15.75" customHeight="1">
      <c r="A138" s="359" t="s">
        <v>566</v>
      </c>
      <c r="B138" s="36" t="s">
        <v>155</v>
      </c>
      <c r="C138" s="34" t="s">
        <v>359</v>
      </c>
      <c r="D138" s="34" t="s">
        <v>568</v>
      </c>
      <c r="E138" s="48"/>
      <c r="F138" s="24"/>
      <c r="G138" s="349">
        <f>G139</f>
        <v>0</v>
      </c>
    </row>
    <row r="139" spans="1:7" ht="25.5" customHeight="1">
      <c r="A139" s="360" t="s">
        <v>567</v>
      </c>
      <c r="B139" s="58" t="s">
        <v>155</v>
      </c>
      <c r="C139" s="50" t="s">
        <v>359</v>
      </c>
      <c r="D139" s="50" t="s">
        <v>568</v>
      </c>
      <c r="E139" s="74" t="s">
        <v>65</v>
      </c>
      <c r="F139" s="24"/>
      <c r="G139" s="303">
        <f>G140</f>
        <v>0</v>
      </c>
    </row>
    <row r="140" spans="1:7" ht="38.25" customHeight="1">
      <c r="A140" s="334" t="s">
        <v>569</v>
      </c>
      <c r="B140" s="37" t="s">
        <v>155</v>
      </c>
      <c r="C140" s="29" t="s">
        <v>359</v>
      </c>
      <c r="D140" s="29" t="s">
        <v>568</v>
      </c>
      <c r="E140" s="71" t="s">
        <v>67</v>
      </c>
      <c r="F140" s="24"/>
      <c r="G140" s="303">
        <f>G141</f>
        <v>0</v>
      </c>
    </row>
    <row r="141" spans="1:7" ht="29.25" customHeight="1">
      <c r="A141" s="28" t="s">
        <v>231</v>
      </c>
      <c r="B141" s="37" t="s">
        <v>155</v>
      </c>
      <c r="C141" s="29" t="s">
        <v>359</v>
      </c>
      <c r="D141" s="29" t="s">
        <v>568</v>
      </c>
      <c r="E141" s="71" t="s">
        <v>571</v>
      </c>
      <c r="F141" s="24" t="s">
        <v>232</v>
      </c>
      <c r="G141" s="303">
        <f>G142</f>
        <v>0</v>
      </c>
    </row>
    <row r="142" spans="1:7" ht="27" customHeight="1">
      <c r="A142" s="125" t="s">
        <v>233</v>
      </c>
      <c r="B142" s="37" t="s">
        <v>155</v>
      </c>
      <c r="C142" s="24" t="s">
        <v>359</v>
      </c>
      <c r="D142" s="24" t="s">
        <v>568</v>
      </c>
      <c r="E142" s="71" t="s">
        <v>571</v>
      </c>
      <c r="F142" s="24" t="s">
        <v>194</v>
      </c>
      <c r="G142" s="303">
        <f>G143</f>
        <v>0</v>
      </c>
    </row>
    <row r="143" spans="1:7" ht="27" customHeight="1">
      <c r="A143" s="26" t="s">
        <v>452</v>
      </c>
      <c r="B143" s="37" t="s">
        <v>155</v>
      </c>
      <c r="C143" s="24" t="s">
        <v>359</v>
      </c>
      <c r="D143" s="24" t="s">
        <v>568</v>
      </c>
      <c r="E143" s="71" t="s">
        <v>571</v>
      </c>
      <c r="F143" s="24" t="s">
        <v>376</v>
      </c>
      <c r="G143" s="303">
        <v>0</v>
      </c>
    </row>
    <row r="144" spans="1:7" ht="15" customHeight="1">
      <c r="A144" s="31" t="s">
        <v>355</v>
      </c>
      <c r="B144" s="36" t="s">
        <v>155</v>
      </c>
      <c r="C144" s="34" t="s">
        <v>359</v>
      </c>
      <c r="D144" s="34" t="s">
        <v>361</v>
      </c>
      <c r="E144" s="48"/>
      <c r="F144" s="34"/>
      <c r="G144" s="123">
        <f>G145</f>
        <v>3894.6730199999997</v>
      </c>
    </row>
    <row r="145" spans="1:7" s="139" customFormat="1" ht="57" customHeight="1">
      <c r="A145" s="64" t="s">
        <v>755</v>
      </c>
      <c r="B145" s="58" t="s">
        <v>155</v>
      </c>
      <c r="C145" s="162" t="s">
        <v>359</v>
      </c>
      <c r="D145" s="162" t="s">
        <v>361</v>
      </c>
      <c r="E145" s="74" t="s">
        <v>211</v>
      </c>
      <c r="F145" s="162"/>
      <c r="G145" s="366">
        <f>G146</f>
        <v>3894.6730199999997</v>
      </c>
    </row>
    <row r="146" spans="1:7" s="139" customFormat="1" ht="41.25" customHeight="1">
      <c r="A146" s="198" t="s">
        <v>156</v>
      </c>
      <c r="B146" s="44" t="s">
        <v>155</v>
      </c>
      <c r="C146" s="107" t="s">
        <v>359</v>
      </c>
      <c r="D146" s="107" t="s">
        <v>361</v>
      </c>
      <c r="E146" s="51" t="s">
        <v>212</v>
      </c>
      <c r="F146" s="107"/>
      <c r="G146" s="367">
        <f>G151+G147+G155</f>
        <v>3894.6730199999997</v>
      </c>
    </row>
    <row r="147" spans="1:7" s="139" customFormat="1" ht="29.25" customHeight="1">
      <c r="A147" s="46" t="s">
        <v>160</v>
      </c>
      <c r="B147" s="44" t="s">
        <v>155</v>
      </c>
      <c r="C147" s="107" t="s">
        <v>359</v>
      </c>
      <c r="D147" s="107" t="s">
        <v>361</v>
      </c>
      <c r="E147" s="51" t="s">
        <v>161</v>
      </c>
      <c r="F147" s="107"/>
      <c r="G147" s="324">
        <f>G148</f>
        <v>715</v>
      </c>
    </row>
    <row r="148" spans="1:7" s="139" customFormat="1" ht="29.25" customHeight="1">
      <c r="A148" s="28" t="s">
        <v>231</v>
      </c>
      <c r="B148" s="37" t="s">
        <v>155</v>
      </c>
      <c r="C148" s="140" t="s">
        <v>359</v>
      </c>
      <c r="D148" s="140" t="s">
        <v>361</v>
      </c>
      <c r="E148" s="48" t="s">
        <v>161</v>
      </c>
      <c r="F148" s="140" t="s">
        <v>232</v>
      </c>
      <c r="G148" s="324">
        <f>G149</f>
        <v>715</v>
      </c>
    </row>
    <row r="149" spans="1:7" s="139" customFormat="1" ht="29.25" customHeight="1">
      <c r="A149" s="125" t="s">
        <v>233</v>
      </c>
      <c r="B149" s="37" t="s">
        <v>155</v>
      </c>
      <c r="C149" s="140" t="s">
        <v>359</v>
      </c>
      <c r="D149" s="140" t="s">
        <v>361</v>
      </c>
      <c r="E149" s="48" t="s">
        <v>161</v>
      </c>
      <c r="F149" s="140" t="s">
        <v>194</v>
      </c>
      <c r="G149" s="324">
        <f>G150</f>
        <v>715</v>
      </c>
    </row>
    <row r="150" spans="1:7" s="139" customFormat="1" ht="29.25" customHeight="1">
      <c r="A150" s="26" t="s">
        <v>452</v>
      </c>
      <c r="B150" s="37" t="s">
        <v>155</v>
      </c>
      <c r="C150" s="140" t="s">
        <v>359</v>
      </c>
      <c r="D150" s="140" t="s">
        <v>361</v>
      </c>
      <c r="E150" s="48" t="s">
        <v>161</v>
      </c>
      <c r="F150" s="140" t="s">
        <v>376</v>
      </c>
      <c r="G150" s="324">
        <v>715</v>
      </c>
    </row>
    <row r="151" spans="1:7" s="139" customFormat="1" ht="30" customHeight="1">
      <c r="A151" s="46" t="s">
        <v>215</v>
      </c>
      <c r="B151" s="44" t="s">
        <v>155</v>
      </c>
      <c r="C151" s="107" t="s">
        <v>359</v>
      </c>
      <c r="D151" s="107" t="s">
        <v>361</v>
      </c>
      <c r="E151" s="51" t="s">
        <v>213</v>
      </c>
      <c r="F151" s="107"/>
      <c r="G151" s="367">
        <f>G152</f>
        <v>3129.6730199999997</v>
      </c>
    </row>
    <row r="152" spans="1:7" ht="30" customHeight="1">
      <c r="A152" s="28" t="s">
        <v>231</v>
      </c>
      <c r="B152" s="37" t="s">
        <v>155</v>
      </c>
      <c r="C152" s="140" t="s">
        <v>359</v>
      </c>
      <c r="D152" s="140" t="s">
        <v>361</v>
      </c>
      <c r="E152" s="48" t="s">
        <v>213</v>
      </c>
      <c r="F152" s="140" t="s">
        <v>232</v>
      </c>
      <c r="G152" s="365">
        <f>G153</f>
        <v>3129.6730199999997</v>
      </c>
    </row>
    <row r="153" spans="1:7" ht="30" customHeight="1">
      <c r="A153" s="125" t="s">
        <v>233</v>
      </c>
      <c r="B153" s="37" t="s">
        <v>155</v>
      </c>
      <c r="C153" s="140" t="s">
        <v>359</v>
      </c>
      <c r="D153" s="140" t="s">
        <v>361</v>
      </c>
      <c r="E153" s="48" t="s">
        <v>213</v>
      </c>
      <c r="F153" s="140" t="s">
        <v>194</v>
      </c>
      <c r="G153" s="365">
        <f>G154</f>
        <v>3129.6730199999997</v>
      </c>
    </row>
    <row r="154" spans="1:7" ht="27" customHeight="1">
      <c r="A154" s="26" t="s">
        <v>452</v>
      </c>
      <c r="B154" s="37" t="s">
        <v>155</v>
      </c>
      <c r="C154" s="140" t="s">
        <v>359</v>
      </c>
      <c r="D154" s="140" t="s">
        <v>361</v>
      </c>
      <c r="E154" s="48" t="s">
        <v>213</v>
      </c>
      <c r="F154" s="140" t="s">
        <v>376</v>
      </c>
      <c r="G154" s="365">
        <f>2350.97+778.70302</f>
        <v>3129.6730199999997</v>
      </c>
    </row>
    <row r="155" spans="1:7" s="139" customFormat="1" ht="27" customHeight="1">
      <c r="A155" s="46" t="s">
        <v>282</v>
      </c>
      <c r="B155" s="44" t="s">
        <v>155</v>
      </c>
      <c r="C155" s="107" t="s">
        <v>359</v>
      </c>
      <c r="D155" s="107" t="s">
        <v>361</v>
      </c>
      <c r="E155" s="51" t="s">
        <v>416</v>
      </c>
      <c r="F155" s="107"/>
      <c r="G155" s="324">
        <f>G156</f>
        <v>50</v>
      </c>
    </row>
    <row r="156" spans="1:7" ht="27" customHeight="1">
      <c r="A156" s="28" t="s">
        <v>231</v>
      </c>
      <c r="B156" s="37" t="s">
        <v>155</v>
      </c>
      <c r="C156" s="117" t="s">
        <v>359</v>
      </c>
      <c r="D156" s="117" t="s">
        <v>361</v>
      </c>
      <c r="E156" s="71" t="s">
        <v>416</v>
      </c>
      <c r="F156" s="140" t="s">
        <v>232</v>
      </c>
      <c r="G156" s="328">
        <f>G157</f>
        <v>50</v>
      </c>
    </row>
    <row r="157" spans="1:7" ht="27" customHeight="1">
      <c r="A157" s="125" t="s">
        <v>233</v>
      </c>
      <c r="B157" s="37" t="s">
        <v>155</v>
      </c>
      <c r="C157" s="117" t="s">
        <v>359</v>
      </c>
      <c r="D157" s="117" t="s">
        <v>361</v>
      </c>
      <c r="E157" s="71" t="s">
        <v>416</v>
      </c>
      <c r="F157" s="140" t="s">
        <v>194</v>
      </c>
      <c r="G157" s="328">
        <f>G158</f>
        <v>50</v>
      </c>
    </row>
    <row r="158" spans="1:7" ht="27" customHeight="1">
      <c r="A158" s="26" t="s">
        <v>452</v>
      </c>
      <c r="B158" s="37" t="s">
        <v>155</v>
      </c>
      <c r="C158" s="117" t="s">
        <v>359</v>
      </c>
      <c r="D158" s="117" t="s">
        <v>361</v>
      </c>
      <c r="E158" s="71" t="s">
        <v>416</v>
      </c>
      <c r="F158" s="140" t="s">
        <v>376</v>
      </c>
      <c r="G158" s="328">
        <v>50</v>
      </c>
    </row>
    <row r="159" spans="1:7" ht="21" customHeight="1" hidden="1">
      <c r="A159" s="26"/>
      <c r="B159" s="37" t="s">
        <v>534</v>
      </c>
      <c r="C159" s="140" t="s">
        <v>359</v>
      </c>
      <c r="D159" s="140" t="s">
        <v>361</v>
      </c>
      <c r="E159" s="48"/>
      <c r="F159" s="140"/>
      <c r="G159" s="144">
        <f>G160</f>
        <v>0</v>
      </c>
    </row>
    <row r="160" spans="1:7" ht="27" customHeight="1" hidden="1">
      <c r="A160" s="26"/>
      <c r="B160" s="37" t="s">
        <v>534</v>
      </c>
      <c r="C160" s="140" t="s">
        <v>359</v>
      </c>
      <c r="D160" s="140" t="s">
        <v>361</v>
      </c>
      <c r="E160" s="48"/>
      <c r="F160" s="140"/>
      <c r="G160" s="144">
        <f>G161</f>
        <v>0</v>
      </c>
    </row>
    <row r="161" spans="1:7" ht="27" customHeight="1" hidden="1">
      <c r="A161" s="26"/>
      <c r="B161" s="37" t="s">
        <v>534</v>
      </c>
      <c r="C161" s="140" t="s">
        <v>359</v>
      </c>
      <c r="D161" s="140" t="s">
        <v>361</v>
      </c>
      <c r="E161" s="48"/>
      <c r="F161" s="140" t="s">
        <v>376</v>
      </c>
      <c r="G161" s="144"/>
    </row>
    <row r="162" spans="1:7" s="68" customFormat="1" ht="13.5" customHeight="1">
      <c r="A162" s="54" t="s">
        <v>352</v>
      </c>
      <c r="B162" s="36" t="s">
        <v>155</v>
      </c>
      <c r="C162" s="34" t="s">
        <v>359</v>
      </c>
      <c r="D162" s="34" t="s">
        <v>353</v>
      </c>
      <c r="E162" s="148"/>
      <c r="F162" s="34"/>
      <c r="G162" s="199">
        <f aca="true" t="shared" si="1" ref="G162:G167">G163</f>
        <v>10</v>
      </c>
    </row>
    <row r="163" spans="1:7" s="139" customFormat="1" ht="57" customHeight="1">
      <c r="A163" s="77" t="s">
        <v>771</v>
      </c>
      <c r="B163" s="58" t="s">
        <v>155</v>
      </c>
      <c r="C163" s="50" t="s">
        <v>359</v>
      </c>
      <c r="D163" s="50" t="s">
        <v>353</v>
      </c>
      <c r="E163" s="74" t="s">
        <v>216</v>
      </c>
      <c r="F163" s="69"/>
      <c r="G163" s="200">
        <f t="shared" si="1"/>
        <v>10</v>
      </c>
    </row>
    <row r="164" spans="1:7" ht="28.5" customHeight="1">
      <c r="A164" s="26" t="s">
        <v>244</v>
      </c>
      <c r="B164" s="37" t="s">
        <v>155</v>
      </c>
      <c r="C164" s="29" t="s">
        <v>359</v>
      </c>
      <c r="D164" s="29" t="s">
        <v>353</v>
      </c>
      <c r="E164" s="48" t="s">
        <v>217</v>
      </c>
      <c r="F164" s="40"/>
      <c r="G164" s="73">
        <f t="shared" si="1"/>
        <v>10</v>
      </c>
    </row>
    <row r="165" spans="1:7" ht="17.25" customHeight="1">
      <c r="A165" s="129" t="s">
        <v>281</v>
      </c>
      <c r="B165" s="37" t="s">
        <v>155</v>
      </c>
      <c r="C165" s="29" t="s">
        <v>359</v>
      </c>
      <c r="D165" s="29" t="s">
        <v>353</v>
      </c>
      <c r="E165" s="48" t="s">
        <v>172</v>
      </c>
      <c r="F165" s="40"/>
      <c r="G165" s="73">
        <f t="shared" si="1"/>
        <v>10</v>
      </c>
    </row>
    <row r="166" spans="1:7" ht="29.25" customHeight="1">
      <c r="A166" s="28" t="s">
        <v>231</v>
      </c>
      <c r="B166" s="37" t="s">
        <v>155</v>
      </c>
      <c r="C166" s="29" t="s">
        <v>359</v>
      </c>
      <c r="D166" s="29" t="s">
        <v>353</v>
      </c>
      <c r="E166" s="48" t="s">
        <v>172</v>
      </c>
      <c r="F166" s="29" t="s">
        <v>232</v>
      </c>
      <c r="G166" s="73">
        <f t="shared" si="1"/>
        <v>10</v>
      </c>
    </row>
    <row r="167" spans="1:7" ht="30" customHeight="1">
      <c r="A167" s="125" t="s">
        <v>233</v>
      </c>
      <c r="B167" s="37" t="s">
        <v>155</v>
      </c>
      <c r="C167" s="29" t="s">
        <v>359</v>
      </c>
      <c r="D167" s="29" t="s">
        <v>353</v>
      </c>
      <c r="E167" s="48" t="s">
        <v>172</v>
      </c>
      <c r="F167" s="29" t="s">
        <v>194</v>
      </c>
      <c r="G167" s="73">
        <f t="shared" si="1"/>
        <v>10</v>
      </c>
    </row>
    <row r="168" spans="1:7" ht="28.5" customHeight="1">
      <c r="A168" s="26" t="s">
        <v>452</v>
      </c>
      <c r="B168" s="37" t="s">
        <v>155</v>
      </c>
      <c r="C168" s="29" t="s">
        <v>359</v>
      </c>
      <c r="D168" s="29" t="s">
        <v>353</v>
      </c>
      <c r="E168" s="48" t="s">
        <v>172</v>
      </c>
      <c r="F168" s="40" t="s">
        <v>376</v>
      </c>
      <c r="G168" s="73">
        <v>10</v>
      </c>
    </row>
    <row r="169" spans="1:7" s="195" customFormat="1" ht="15" customHeight="1">
      <c r="A169" s="192" t="s">
        <v>389</v>
      </c>
      <c r="B169" s="36" t="s">
        <v>155</v>
      </c>
      <c r="C169" s="201" t="s">
        <v>362</v>
      </c>
      <c r="D169" s="201"/>
      <c r="E169" s="48"/>
      <c r="F169" s="201"/>
      <c r="G169" s="202">
        <f>G170+G180+G200</f>
        <v>10349.519999999999</v>
      </c>
    </row>
    <row r="170" spans="1:7" s="68" customFormat="1" ht="15" customHeight="1">
      <c r="A170" s="54" t="s">
        <v>290</v>
      </c>
      <c r="B170" s="36" t="s">
        <v>155</v>
      </c>
      <c r="C170" s="34" t="s">
        <v>362</v>
      </c>
      <c r="D170" s="34" t="s">
        <v>357</v>
      </c>
      <c r="E170" s="148"/>
      <c r="F170" s="34"/>
      <c r="G170" s="349">
        <f>G171+G176</f>
        <v>0</v>
      </c>
    </row>
    <row r="171" spans="1:7" s="68" customFormat="1" ht="29.25" customHeight="1">
      <c r="A171" s="64" t="s">
        <v>206</v>
      </c>
      <c r="B171" s="58" t="s">
        <v>155</v>
      </c>
      <c r="C171" s="50" t="s">
        <v>362</v>
      </c>
      <c r="D171" s="50" t="s">
        <v>357</v>
      </c>
      <c r="E171" s="74" t="s">
        <v>118</v>
      </c>
      <c r="F171" s="34"/>
      <c r="G171" s="349">
        <f>G172</f>
        <v>0</v>
      </c>
    </row>
    <row r="172" spans="1:7" s="185" customFormat="1" ht="15" customHeight="1">
      <c r="A172" s="46" t="s">
        <v>153</v>
      </c>
      <c r="B172" s="37" t="s">
        <v>155</v>
      </c>
      <c r="C172" s="45" t="s">
        <v>362</v>
      </c>
      <c r="D172" s="45" t="s">
        <v>357</v>
      </c>
      <c r="E172" s="51" t="s">
        <v>123</v>
      </c>
      <c r="F172" s="50"/>
      <c r="G172" s="348">
        <f>G173</f>
        <v>0</v>
      </c>
    </row>
    <row r="173" spans="1:7" s="185" customFormat="1" ht="28.5" customHeight="1">
      <c r="A173" s="28" t="s">
        <v>231</v>
      </c>
      <c r="B173" s="37" t="s">
        <v>155</v>
      </c>
      <c r="C173" s="29" t="s">
        <v>362</v>
      </c>
      <c r="D173" s="29" t="s">
        <v>357</v>
      </c>
      <c r="E173" s="48" t="s">
        <v>123</v>
      </c>
      <c r="F173" s="29" t="s">
        <v>232</v>
      </c>
      <c r="G173" s="348">
        <f>G174</f>
        <v>0</v>
      </c>
    </row>
    <row r="174" spans="1:7" s="185" customFormat="1" ht="29.25" customHeight="1">
      <c r="A174" s="125" t="s">
        <v>233</v>
      </c>
      <c r="B174" s="37" t="s">
        <v>155</v>
      </c>
      <c r="C174" s="29" t="s">
        <v>362</v>
      </c>
      <c r="D174" s="29" t="s">
        <v>357</v>
      </c>
      <c r="E174" s="48" t="s">
        <v>123</v>
      </c>
      <c r="F174" s="29" t="s">
        <v>194</v>
      </c>
      <c r="G174" s="348">
        <f>G175</f>
        <v>0</v>
      </c>
    </row>
    <row r="175" spans="1:7" s="195" customFormat="1" ht="30" customHeight="1">
      <c r="A175" s="26" t="s">
        <v>452</v>
      </c>
      <c r="B175" s="37" t="s">
        <v>155</v>
      </c>
      <c r="C175" s="29" t="s">
        <v>362</v>
      </c>
      <c r="D175" s="29" t="s">
        <v>357</v>
      </c>
      <c r="E175" s="48" t="s">
        <v>123</v>
      </c>
      <c r="F175" s="29" t="s">
        <v>376</v>
      </c>
      <c r="G175" s="49">
        <v>0</v>
      </c>
    </row>
    <row r="176" spans="1:7" s="185" customFormat="1" ht="42.75" customHeight="1">
      <c r="A176" s="46" t="s">
        <v>672</v>
      </c>
      <c r="B176" s="58" t="s">
        <v>155</v>
      </c>
      <c r="C176" s="50" t="s">
        <v>362</v>
      </c>
      <c r="D176" s="50" t="s">
        <v>357</v>
      </c>
      <c r="E176" s="74" t="s">
        <v>673</v>
      </c>
      <c r="F176" s="50"/>
      <c r="G176" s="178">
        <f>G177</f>
        <v>0</v>
      </c>
    </row>
    <row r="177" spans="1:7" s="195" customFormat="1" ht="30.75" customHeight="1">
      <c r="A177" s="28" t="s">
        <v>231</v>
      </c>
      <c r="B177" s="37" t="s">
        <v>155</v>
      </c>
      <c r="C177" s="29" t="s">
        <v>362</v>
      </c>
      <c r="D177" s="29" t="s">
        <v>357</v>
      </c>
      <c r="E177" s="71" t="s">
        <v>673</v>
      </c>
      <c r="F177" s="29" t="s">
        <v>232</v>
      </c>
      <c r="G177" s="49">
        <f>G178</f>
        <v>0</v>
      </c>
    </row>
    <row r="178" spans="1:7" s="195" customFormat="1" ht="30.75" customHeight="1">
      <c r="A178" s="125" t="s">
        <v>233</v>
      </c>
      <c r="B178" s="37" t="s">
        <v>155</v>
      </c>
      <c r="C178" s="29" t="s">
        <v>362</v>
      </c>
      <c r="D178" s="29" t="s">
        <v>357</v>
      </c>
      <c r="E178" s="71" t="s">
        <v>673</v>
      </c>
      <c r="F178" s="29" t="s">
        <v>194</v>
      </c>
      <c r="G178" s="49">
        <f>G179</f>
        <v>0</v>
      </c>
    </row>
    <row r="179" spans="1:7" s="195" customFormat="1" ht="30.75" customHeight="1">
      <c r="A179" s="26" t="s">
        <v>452</v>
      </c>
      <c r="B179" s="37" t="s">
        <v>155</v>
      </c>
      <c r="C179" s="29" t="s">
        <v>362</v>
      </c>
      <c r="D179" s="29" t="s">
        <v>357</v>
      </c>
      <c r="E179" s="71" t="s">
        <v>673</v>
      </c>
      <c r="F179" s="29" t="s">
        <v>376</v>
      </c>
      <c r="G179" s="49">
        <v>0</v>
      </c>
    </row>
    <row r="180" spans="1:7" s="68" customFormat="1" ht="15" customHeight="1">
      <c r="A180" s="54" t="s">
        <v>364</v>
      </c>
      <c r="B180" s="36" t="s">
        <v>155</v>
      </c>
      <c r="C180" s="34" t="s">
        <v>362</v>
      </c>
      <c r="D180" s="34" t="s">
        <v>358</v>
      </c>
      <c r="E180" s="148"/>
      <c r="F180" s="34"/>
      <c r="G180" s="123">
        <f>G195+G184</f>
        <v>20.22</v>
      </c>
    </row>
    <row r="181" spans="1:7" ht="25.5">
      <c r="A181" s="26" t="s">
        <v>411</v>
      </c>
      <c r="B181" s="36" t="s">
        <v>155</v>
      </c>
      <c r="C181" s="24" t="s">
        <v>362</v>
      </c>
      <c r="D181" s="24" t="s">
        <v>358</v>
      </c>
      <c r="E181" s="74" t="s">
        <v>248</v>
      </c>
      <c r="F181" s="24"/>
      <c r="G181" s="304">
        <f>G182</f>
        <v>0</v>
      </c>
    </row>
    <row r="182" spans="1:7" ht="25.5">
      <c r="A182" s="26" t="s">
        <v>390</v>
      </c>
      <c r="B182" s="36" t="s">
        <v>155</v>
      </c>
      <c r="C182" s="24" t="s">
        <v>362</v>
      </c>
      <c r="D182" s="24" t="s">
        <v>358</v>
      </c>
      <c r="E182" s="48" t="s">
        <v>249</v>
      </c>
      <c r="F182" s="24"/>
      <c r="G182" s="304">
        <f>G183</f>
        <v>0</v>
      </c>
    </row>
    <row r="183" spans="1:7" ht="48" customHeight="1">
      <c r="A183" s="26" t="s">
        <v>391</v>
      </c>
      <c r="B183" s="36" t="s">
        <v>155</v>
      </c>
      <c r="C183" s="24" t="s">
        <v>362</v>
      </c>
      <c r="D183" s="24" t="s">
        <v>358</v>
      </c>
      <c r="E183" s="48" t="s">
        <v>172</v>
      </c>
      <c r="F183" s="24"/>
      <c r="G183" s="304">
        <v>0</v>
      </c>
    </row>
    <row r="184" spans="1:7" s="139" customFormat="1" ht="40.5" customHeight="1">
      <c r="A184" s="204" t="s">
        <v>636</v>
      </c>
      <c r="B184" s="36" t="s">
        <v>155</v>
      </c>
      <c r="C184" s="45" t="s">
        <v>362</v>
      </c>
      <c r="D184" s="45" t="s">
        <v>358</v>
      </c>
      <c r="E184" s="51" t="s">
        <v>291</v>
      </c>
      <c r="F184" s="45"/>
      <c r="G184" s="305">
        <f>G187+G192</f>
        <v>0</v>
      </c>
    </row>
    <row r="185" spans="1:7" s="139" customFormat="1" ht="30" customHeight="1">
      <c r="A185" s="182" t="s">
        <v>544</v>
      </c>
      <c r="B185" s="37" t="s">
        <v>155</v>
      </c>
      <c r="C185" s="24" t="s">
        <v>362</v>
      </c>
      <c r="D185" s="24" t="s">
        <v>358</v>
      </c>
      <c r="E185" s="48" t="s">
        <v>439</v>
      </c>
      <c r="F185" s="34"/>
      <c r="G185" s="304">
        <f>G186+G192</f>
        <v>0</v>
      </c>
    </row>
    <row r="186" spans="1:7" ht="42" customHeight="1">
      <c r="A186" s="28" t="s">
        <v>542</v>
      </c>
      <c r="B186" s="37" t="s">
        <v>155</v>
      </c>
      <c r="C186" s="29" t="s">
        <v>362</v>
      </c>
      <c r="D186" s="29" t="s">
        <v>358</v>
      </c>
      <c r="E186" s="71" t="s">
        <v>543</v>
      </c>
      <c r="F186" s="29"/>
      <c r="G186" s="49">
        <v>0</v>
      </c>
    </row>
    <row r="187" spans="1:7" ht="28.5" customHeight="1">
      <c r="A187" s="334" t="s">
        <v>545</v>
      </c>
      <c r="B187" s="37" t="s">
        <v>155</v>
      </c>
      <c r="C187" s="24" t="s">
        <v>362</v>
      </c>
      <c r="D187" s="24" t="s">
        <v>358</v>
      </c>
      <c r="E187" s="48" t="s">
        <v>543</v>
      </c>
      <c r="F187" s="24" t="s">
        <v>546</v>
      </c>
      <c r="G187" s="179">
        <v>0</v>
      </c>
    </row>
    <row r="188" spans="1:7" ht="27.75" customHeight="1">
      <c r="A188" s="26" t="s">
        <v>542</v>
      </c>
      <c r="B188" s="37" t="s">
        <v>155</v>
      </c>
      <c r="C188" s="24" t="s">
        <v>362</v>
      </c>
      <c r="D188" s="24" t="s">
        <v>358</v>
      </c>
      <c r="E188" s="48" t="s">
        <v>543</v>
      </c>
      <c r="F188" s="24"/>
      <c r="G188" s="179">
        <v>0</v>
      </c>
    </row>
    <row r="189" spans="1:7" ht="29.25" customHeight="1" hidden="1">
      <c r="A189" s="204"/>
      <c r="B189" s="36"/>
      <c r="C189" s="45"/>
      <c r="D189" s="45"/>
      <c r="E189" s="51"/>
      <c r="F189" s="45"/>
      <c r="G189" s="305"/>
    </row>
    <row r="190" spans="1:7" ht="17.25" customHeight="1">
      <c r="A190" s="334" t="s">
        <v>547</v>
      </c>
      <c r="B190" s="37" t="s">
        <v>155</v>
      </c>
      <c r="C190" s="24" t="s">
        <v>362</v>
      </c>
      <c r="D190" s="24" t="s">
        <v>358</v>
      </c>
      <c r="E190" s="48" t="s">
        <v>543</v>
      </c>
      <c r="F190" s="24" t="s">
        <v>8</v>
      </c>
      <c r="G190" s="179">
        <f>G187</f>
        <v>0</v>
      </c>
    </row>
    <row r="191" spans="1:7" s="139" customFormat="1" ht="15" customHeight="1">
      <c r="A191" s="26" t="s">
        <v>252</v>
      </c>
      <c r="B191" s="36" t="s">
        <v>155</v>
      </c>
      <c r="C191" s="24" t="s">
        <v>362</v>
      </c>
      <c r="D191" s="24" t="s">
        <v>358</v>
      </c>
      <c r="E191" s="48" t="s">
        <v>550</v>
      </c>
      <c r="F191" s="24"/>
      <c r="G191" s="304">
        <f>G192</f>
        <v>0</v>
      </c>
    </row>
    <row r="192" spans="1:7" s="139" customFormat="1" ht="28.5" customHeight="1">
      <c r="A192" s="334" t="s">
        <v>545</v>
      </c>
      <c r="B192" s="36" t="s">
        <v>155</v>
      </c>
      <c r="C192" s="24" t="s">
        <v>362</v>
      </c>
      <c r="D192" s="24" t="s">
        <v>358</v>
      </c>
      <c r="E192" s="48" t="s">
        <v>440</v>
      </c>
      <c r="F192" s="24" t="s">
        <v>546</v>
      </c>
      <c r="G192" s="304">
        <f>G193</f>
        <v>0</v>
      </c>
    </row>
    <row r="193" spans="1:7" s="139" customFormat="1" ht="30" customHeight="1">
      <c r="A193" s="334" t="s">
        <v>547</v>
      </c>
      <c r="B193" s="36" t="s">
        <v>155</v>
      </c>
      <c r="C193" s="24" t="s">
        <v>362</v>
      </c>
      <c r="D193" s="24" t="s">
        <v>358</v>
      </c>
      <c r="E193" s="48" t="s">
        <v>440</v>
      </c>
      <c r="F193" s="24" t="s">
        <v>8</v>
      </c>
      <c r="G193" s="304">
        <v>0</v>
      </c>
    </row>
    <row r="194" spans="1:7" ht="29.25" customHeight="1" hidden="1">
      <c r="A194" s="64" t="s">
        <v>206</v>
      </c>
      <c r="B194" s="58" t="s">
        <v>155</v>
      </c>
      <c r="C194" s="50" t="s">
        <v>362</v>
      </c>
      <c r="D194" s="50" t="s">
        <v>358</v>
      </c>
      <c r="E194" s="74" t="s">
        <v>118</v>
      </c>
      <c r="F194" s="24"/>
      <c r="G194" s="181"/>
    </row>
    <row r="195" spans="1:7" s="68" customFormat="1" ht="30.75" customHeight="1">
      <c r="A195" s="64" t="s">
        <v>206</v>
      </c>
      <c r="B195" s="58" t="s">
        <v>155</v>
      </c>
      <c r="C195" s="50" t="s">
        <v>362</v>
      </c>
      <c r="D195" s="50" t="s">
        <v>358</v>
      </c>
      <c r="E195" s="74" t="s">
        <v>118</v>
      </c>
      <c r="F195" s="24"/>
      <c r="G195" s="349">
        <f>G196</f>
        <v>20.22</v>
      </c>
    </row>
    <row r="196" spans="1:7" s="185" customFormat="1" ht="26.25" customHeight="1">
      <c r="A196" s="46" t="s">
        <v>369</v>
      </c>
      <c r="B196" s="37" t="s">
        <v>155</v>
      </c>
      <c r="C196" s="45" t="s">
        <v>362</v>
      </c>
      <c r="D196" s="45" t="s">
        <v>358</v>
      </c>
      <c r="E196" s="51" t="s">
        <v>325</v>
      </c>
      <c r="F196" s="45"/>
      <c r="G196" s="348">
        <f>G197</f>
        <v>20.22</v>
      </c>
    </row>
    <row r="197" spans="1:7" s="139" customFormat="1" ht="32.25" customHeight="1">
      <c r="A197" s="28" t="s">
        <v>231</v>
      </c>
      <c r="B197" s="37" t="s">
        <v>155</v>
      </c>
      <c r="C197" s="24" t="s">
        <v>362</v>
      </c>
      <c r="D197" s="24" t="s">
        <v>358</v>
      </c>
      <c r="E197" s="48" t="s">
        <v>325</v>
      </c>
      <c r="F197" s="29" t="s">
        <v>232</v>
      </c>
      <c r="G197" s="348">
        <f>G198</f>
        <v>20.22</v>
      </c>
    </row>
    <row r="198" spans="1:7" s="160" customFormat="1" ht="30" customHeight="1">
      <c r="A198" s="125" t="s">
        <v>233</v>
      </c>
      <c r="B198" s="37" t="s">
        <v>155</v>
      </c>
      <c r="C198" s="24" t="s">
        <v>362</v>
      </c>
      <c r="D198" s="24" t="s">
        <v>358</v>
      </c>
      <c r="E198" s="48" t="s">
        <v>325</v>
      </c>
      <c r="F198" s="29" t="s">
        <v>194</v>
      </c>
      <c r="G198" s="348">
        <f>G199</f>
        <v>20.22</v>
      </c>
    </row>
    <row r="199" spans="1:7" s="160" customFormat="1" ht="30" customHeight="1">
      <c r="A199" s="26" t="s">
        <v>452</v>
      </c>
      <c r="B199" s="37" t="s">
        <v>155</v>
      </c>
      <c r="C199" s="24" t="s">
        <v>362</v>
      </c>
      <c r="D199" s="24" t="s">
        <v>358</v>
      </c>
      <c r="E199" s="48" t="s">
        <v>325</v>
      </c>
      <c r="F199" s="24" t="s">
        <v>376</v>
      </c>
      <c r="G199" s="303">
        <v>20.22</v>
      </c>
    </row>
    <row r="200" spans="1:7" s="160" customFormat="1" ht="30" customHeight="1">
      <c r="A200" s="54" t="s">
        <v>356</v>
      </c>
      <c r="B200" s="36" t="s">
        <v>155</v>
      </c>
      <c r="C200" s="34" t="s">
        <v>362</v>
      </c>
      <c r="D200" s="34" t="s">
        <v>360</v>
      </c>
      <c r="E200" s="148"/>
      <c r="F200" s="34"/>
      <c r="G200" s="123">
        <f>G201+G218+G226+G212</f>
        <v>10329.3</v>
      </c>
    </row>
    <row r="201" spans="1:7" s="160" customFormat="1" ht="30" customHeight="1">
      <c r="A201" s="64" t="s">
        <v>710</v>
      </c>
      <c r="B201" s="58" t="s">
        <v>155</v>
      </c>
      <c r="C201" s="50" t="s">
        <v>362</v>
      </c>
      <c r="D201" s="50" t="s">
        <v>360</v>
      </c>
      <c r="E201" s="74" t="s">
        <v>248</v>
      </c>
      <c r="F201" s="69"/>
      <c r="G201" s="173">
        <f>G202</f>
        <v>2309.5</v>
      </c>
    </row>
    <row r="202" spans="1:7" s="185" customFormat="1" ht="31.5" customHeight="1">
      <c r="A202" s="392" t="s">
        <v>158</v>
      </c>
      <c r="B202" s="37" t="s">
        <v>155</v>
      </c>
      <c r="C202" s="45" t="s">
        <v>362</v>
      </c>
      <c r="D202" s="45" t="s">
        <v>360</v>
      </c>
      <c r="E202" s="51" t="s">
        <v>249</v>
      </c>
      <c r="F202" s="62"/>
      <c r="G202" s="178">
        <f>G203+G209+G206</f>
        <v>2309.5</v>
      </c>
    </row>
    <row r="203" spans="1:7" s="139" customFormat="1" ht="14.25" customHeight="1">
      <c r="A203" s="125" t="s">
        <v>577</v>
      </c>
      <c r="B203" s="37" t="s">
        <v>155</v>
      </c>
      <c r="C203" s="29" t="s">
        <v>362</v>
      </c>
      <c r="D203" s="29" t="s">
        <v>360</v>
      </c>
      <c r="E203" s="71" t="s">
        <v>603</v>
      </c>
      <c r="F203" s="40" t="s">
        <v>232</v>
      </c>
      <c r="G203" s="49">
        <f>G204</f>
        <v>2209.5</v>
      </c>
    </row>
    <row r="204" spans="1:7" s="139" customFormat="1" ht="27" customHeight="1">
      <c r="A204" s="28" t="s">
        <v>231</v>
      </c>
      <c r="B204" s="37" t="s">
        <v>155</v>
      </c>
      <c r="C204" s="29" t="s">
        <v>362</v>
      </c>
      <c r="D204" s="29" t="s">
        <v>360</v>
      </c>
      <c r="E204" s="71" t="s">
        <v>603</v>
      </c>
      <c r="F204" s="29" t="s">
        <v>194</v>
      </c>
      <c r="G204" s="49">
        <f>G205</f>
        <v>2209.5</v>
      </c>
    </row>
    <row r="205" spans="1:7" s="139" customFormat="1" ht="27" customHeight="1">
      <c r="A205" s="26" t="s">
        <v>452</v>
      </c>
      <c r="B205" s="37" t="s">
        <v>155</v>
      </c>
      <c r="C205" s="29" t="s">
        <v>362</v>
      </c>
      <c r="D205" s="29" t="s">
        <v>360</v>
      </c>
      <c r="E205" s="71" t="s">
        <v>603</v>
      </c>
      <c r="F205" s="29" t="s">
        <v>376</v>
      </c>
      <c r="G205" s="49">
        <v>2209.5</v>
      </c>
    </row>
    <row r="206" spans="1:7" s="139" customFormat="1" ht="15" customHeight="1">
      <c r="A206" s="125" t="s">
        <v>577</v>
      </c>
      <c r="B206" s="37" t="s">
        <v>155</v>
      </c>
      <c r="C206" s="29" t="s">
        <v>362</v>
      </c>
      <c r="D206" s="29" t="s">
        <v>360</v>
      </c>
      <c r="E206" s="71" t="s">
        <v>603</v>
      </c>
      <c r="F206" s="40" t="s">
        <v>232</v>
      </c>
      <c r="G206" s="49">
        <f>G207</f>
        <v>0</v>
      </c>
    </row>
    <row r="207" spans="1:7" s="139" customFormat="1" ht="27" customHeight="1">
      <c r="A207" s="28" t="s">
        <v>231</v>
      </c>
      <c r="B207" s="37" t="s">
        <v>155</v>
      </c>
      <c r="C207" s="29" t="s">
        <v>362</v>
      </c>
      <c r="D207" s="29" t="s">
        <v>360</v>
      </c>
      <c r="E207" s="71" t="s">
        <v>603</v>
      </c>
      <c r="F207" s="29" t="s">
        <v>194</v>
      </c>
      <c r="G207" s="49">
        <f>G208</f>
        <v>0</v>
      </c>
    </row>
    <row r="208" spans="1:7" ht="27" customHeight="1">
      <c r="A208" s="26" t="s">
        <v>452</v>
      </c>
      <c r="B208" s="37" t="s">
        <v>155</v>
      </c>
      <c r="C208" s="29" t="s">
        <v>362</v>
      </c>
      <c r="D208" s="29" t="s">
        <v>360</v>
      </c>
      <c r="E208" s="71" t="s">
        <v>603</v>
      </c>
      <c r="F208" s="29" t="s">
        <v>376</v>
      </c>
      <c r="G208" s="49">
        <v>0</v>
      </c>
    </row>
    <row r="209" spans="1:7" ht="17.25" customHeight="1">
      <c r="A209" s="125" t="s">
        <v>594</v>
      </c>
      <c r="B209" s="37" t="s">
        <v>155</v>
      </c>
      <c r="C209" s="29" t="s">
        <v>362</v>
      </c>
      <c r="D209" s="29" t="s">
        <v>360</v>
      </c>
      <c r="E209" s="71" t="s">
        <v>603</v>
      </c>
      <c r="F209" s="24" t="s">
        <v>232</v>
      </c>
      <c r="G209" s="49">
        <f>G210</f>
        <v>100</v>
      </c>
    </row>
    <row r="210" spans="1:7" ht="27" customHeight="1">
      <c r="A210" s="28" t="s">
        <v>231</v>
      </c>
      <c r="B210" s="37" t="s">
        <v>155</v>
      </c>
      <c r="C210" s="29" t="s">
        <v>362</v>
      </c>
      <c r="D210" s="29" t="s">
        <v>360</v>
      </c>
      <c r="E210" s="71" t="s">
        <v>603</v>
      </c>
      <c r="F210" s="24" t="s">
        <v>194</v>
      </c>
      <c r="G210" s="49">
        <f>G211</f>
        <v>100</v>
      </c>
    </row>
    <row r="211" spans="1:7" ht="27" customHeight="1">
      <c r="A211" s="26" t="s">
        <v>452</v>
      </c>
      <c r="B211" s="37" t="s">
        <v>155</v>
      </c>
      <c r="C211" s="29" t="s">
        <v>362</v>
      </c>
      <c r="D211" s="29" t="s">
        <v>360</v>
      </c>
      <c r="E211" s="71" t="s">
        <v>603</v>
      </c>
      <c r="F211" s="29" t="s">
        <v>376</v>
      </c>
      <c r="G211" s="49">
        <v>100</v>
      </c>
    </row>
    <row r="212" spans="1:7" ht="27" customHeight="1">
      <c r="A212" s="64" t="s">
        <v>632</v>
      </c>
      <c r="B212" s="58" t="s">
        <v>155</v>
      </c>
      <c r="C212" s="50" t="s">
        <v>362</v>
      </c>
      <c r="D212" s="50" t="s">
        <v>360</v>
      </c>
      <c r="E212" s="74" t="s">
        <v>634</v>
      </c>
      <c r="F212" s="29"/>
      <c r="G212" s="178">
        <f>G213</f>
        <v>0</v>
      </c>
    </row>
    <row r="213" spans="1:7" ht="27" customHeight="1">
      <c r="A213" s="26" t="s">
        <v>633</v>
      </c>
      <c r="B213" s="37" t="s">
        <v>155</v>
      </c>
      <c r="C213" s="29" t="s">
        <v>362</v>
      </c>
      <c r="D213" s="29" t="s">
        <v>360</v>
      </c>
      <c r="E213" s="71" t="s">
        <v>635</v>
      </c>
      <c r="F213" s="29" t="s">
        <v>232</v>
      </c>
      <c r="G213" s="49">
        <f>G214</f>
        <v>0</v>
      </c>
    </row>
    <row r="214" spans="1:7" ht="27" customHeight="1">
      <c r="A214" s="28" t="s">
        <v>231</v>
      </c>
      <c r="B214" s="37" t="s">
        <v>155</v>
      </c>
      <c r="C214" s="29" t="s">
        <v>362</v>
      </c>
      <c r="D214" s="29" t="s">
        <v>360</v>
      </c>
      <c r="E214" s="71" t="s">
        <v>635</v>
      </c>
      <c r="F214" s="29" t="s">
        <v>194</v>
      </c>
      <c r="G214" s="49">
        <f>G215</f>
        <v>0</v>
      </c>
    </row>
    <row r="215" spans="1:7" ht="27" customHeight="1">
      <c r="A215" s="26" t="s">
        <v>452</v>
      </c>
      <c r="B215" s="37" t="s">
        <v>155</v>
      </c>
      <c r="C215" s="29" t="s">
        <v>362</v>
      </c>
      <c r="D215" s="29" t="s">
        <v>360</v>
      </c>
      <c r="E215" s="71" t="s">
        <v>635</v>
      </c>
      <c r="F215" s="29" t="s">
        <v>376</v>
      </c>
      <c r="G215" s="49">
        <v>0</v>
      </c>
    </row>
    <row r="216" spans="1:7" ht="27" customHeight="1" hidden="1">
      <c r="A216" s="26"/>
      <c r="B216" s="37"/>
      <c r="C216" s="29"/>
      <c r="D216" s="29"/>
      <c r="E216" s="71"/>
      <c r="F216" s="29"/>
      <c r="G216" s="49"/>
    </row>
    <row r="217" spans="1:7" ht="27" customHeight="1" hidden="1">
      <c r="A217" s="26"/>
      <c r="B217" s="37"/>
      <c r="C217" s="29"/>
      <c r="D217" s="29"/>
      <c r="E217" s="71"/>
      <c r="F217" s="29"/>
      <c r="G217" s="49"/>
    </row>
    <row r="218" spans="1:7" ht="20.25" customHeight="1">
      <c r="A218" s="64" t="s">
        <v>596</v>
      </c>
      <c r="B218" s="58" t="s">
        <v>155</v>
      </c>
      <c r="C218" s="50" t="s">
        <v>362</v>
      </c>
      <c r="D218" s="50" t="s">
        <v>360</v>
      </c>
      <c r="E218" s="74" t="s">
        <v>130</v>
      </c>
      <c r="F218" s="29"/>
      <c r="G218" s="178">
        <f>G219+G220+G221+G225</f>
        <v>7133.4</v>
      </c>
    </row>
    <row r="219" spans="1:7" ht="20.25" customHeight="1">
      <c r="A219" s="28" t="s">
        <v>604</v>
      </c>
      <c r="B219" s="37" t="s">
        <v>155</v>
      </c>
      <c r="C219" s="29" t="s">
        <v>362</v>
      </c>
      <c r="D219" s="29" t="s">
        <v>360</v>
      </c>
      <c r="E219" s="71" t="s">
        <v>606</v>
      </c>
      <c r="F219" s="29" t="s">
        <v>395</v>
      </c>
      <c r="G219" s="49">
        <v>5478.8</v>
      </c>
    </row>
    <row r="220" spans="1:7" ht="20.25" customHeight="1">
      <c r="A220" s="28" t="s">
        <v>605</v>
      </c>
      <c r="B220" s="37" t="s">
        <v>155</v>
      </c>
      <c r="C220" s="29" t="s">
        <v>362</v>
      </c>
      <c r="D220" s="29" t="s">
        <v>360</v>
      </c>
      <c r="E220" s="71" t="s">
        <v>606</v>
      </c>
      <c r="F220" s="29" t="s">
        <v>186</v>
      </c>
      <c r="G220" s="49">
        <v>1654.6</v>
      </c>
    </row>
    <row r="221" spans="1:7" ht="20.25" customHeight="1">
      <c r="A221" s="26" t="s">
        <v>597</v>
      </c>
      <c r="B221" s="37" t="s">
        <v>155</v>
      </c>
      <c r="C221" s="29" t="s">
        <v>362</v>
      </c>
      <c r="D221" s="29" t="s">
        <v>360</v>
      </c>
      <c r="E221" s="71" t="s">
        <v>598</v>
      </c>
      <c r="F221" s="29" t="s">
        <v>232</v>
      </c>
      <c r="G221" s="49">
        <f>G222</f>
        <v>0</v>
      </c>
    </row>
    <row r="222" spans="1:7" ht="27" customHeight="1">
      <c r="A222" s="28" t="s">
        <v>231</v>
      </c>
      <c r="B222" s="37" t="s">
        <v>155</v>
      </c>
      <c r="C222" s="29" t="s">
        <v>362</v>
      </c>
      <c r="D222" s="29" t="s">
        <v>360</v>
      </c>
      <c r="E222" s="71" t="s">
        <v>598</v>
      </c>
      <c r="F222" s="29" t="s">
        <v>194</v>
      </c>
      <c r="G222" s="49">
        <f>G224+G223</f>
        <v>0</v>
      </c>
    </row>
    <row r="223" spans="1:7" ht="27" customHeight="1">
      <c r="A223" s="26" t="s">
        <v>452</v>
      </c>
      <c r="B223" s="37" t="s">
        <v>155</v>
      </c>
      <c r="C223" s="29" t="s">
        <v>362</v>
      </c>
      <c r="D223" s="29" t="s">
        <v>360</v>
      </c>
      <c r="E223" s="71" t="s">
        <v>598</v>
      </c>
      <c r="F223" s="29" t="s">
        <v>375</v>
      </c>
      <c r="G223" s="49">
        <v>0</v>
      </c>
    </row>
    <row r="224" spans="1:7" ht="27" customHeight="1">
      <c r="A224" s="26" t="s">
        <v>452</v>
      </c>
      <c r="B224" s="37" t="s">
        <v>155</v>
      </c>
      <c r="C224" s="29" t="s">
        <v>362</v>
      </c>
      <c r="D224" s="29" t="s">
        <v>360</v>
      </c>
      <c r="E224" s="71" t="s">
        <v>598</v>
      </c>
      <c r="F224" s="29" t="s">
        <v>376</v>
      </c>
      <c r="G224" s="49">
        <v>0</v>
      </c>
    </row>
    <row r="225" spans="1:7" ht="19.5" customHeight="1">
      <c r="A225" s="26" t="s">
        <v>377</v>
      </c>
      <c r="B225" s="37" t="s">
        <v>155</v>
      </c>
      <c r="C225" s="29" t="s">
        <v>362</v>
      </c>
      <c r="D225" s="29" t="s">
        <v>360</v>
      </c>
      <c r="E225" s="71" t="s">
        <v>598</v>
      </c>
      <c r="F225" s="29" t="s">
        <v>199</v>
      </c>
      <c r="G225" s="49">
        <v>0</v>
      </c>
    </row>
    <row r="226" spans="1:7" s="139" customFormat="1" ht="26.25" customHeight="1">
      <c r="A226" s="64" t="s">
        <v>206</v>
      </c>
      <c r="B226" s="58" t="s">
        <v>155</v>
      </c>
      <c r="C226" s="50" t="s">
        <v>362</v>
      </c>
      <c r="D226" s="50" t="s">
        <v>360</v>
      </c>
      <c r="E226" s="74" t="s">
        <v>118</v>
      </c>
      <c r="F226" s="50"/>
      <c r="G226" s="347">
        <f>G227+G240+G244+G232</f>
        <v>886.4</v>
      </c>
    </row>
    <row r="227" spans="1:7" s="139" customFormat="1" ht="26.25" customHeight="1">
      <c r="A227" s="16" t="s">
        <v>283</v>
      </c>
      <c r="B227" s="44" t="s">
        <v>155</v>
      </c>
      <c r="C227" s="45" t="s">
        <v>362</v>
      </c>
      <c r="D227" s="45" t="s">
        <v>360</v>
      </c>
      <c r="E227" s="51" t="s">
        <v>124</v>
      </c>
      <c r="F227" s="62"/>
      <c r="G227" s="324">
        <f>G228</f>
        <v>680</v>
      </c>
    </row>
    <row r="228" spans="1:7" s="139" customFormat="1" ht="26.25" customHeight="1">
      <c r="A228" s="28" t="s">
        <v>231</v>
      </c>
      <c r="B228" s="37" t="s">
        <v>155</v>
      </c>
      <c r="C228" s="24" t="s">
        <v>362</v>
      </c>
      <c r="D228" s="24" t="s">
        <v>360</v>
      </c>
      <c r="E228" s="48" t="s">
        <v>124</v>
      </c>
      <c r="F228" s="40" t="s">
        <v>232</v>
      </c>
      <c r="G228" s="324">
        <f>G229</f>
        <v>680</v>
      </c>
    </row>
    <row r="229" spans="1:7" ht="27" customHeight="1">
      <c r="A229" s="125" t="s">
        <v>233</v>
      </c>
      <c r="B229" s="37" t="s">
        <v>155</v>
      </c>
      <c r="C229" s="24" t="s">
        <v>362</v>
      </c>
      <c r="D229" s="24" t="s">
        <v>360</v>
      </c>
      <c r="E229" s="48" t="s">
        <v>124</v>
      </c>
      <c r="F229" s="40" t="s">
        <v>194</v>
      </c>
      <c r="G229" s="324">
        <f>G230+G231</f>
        <v>680</v>
      </c>
    </row>
    <row r="230" spans="1:7" s="139" customFormat="1" ht="25.5" customHeight="1">
      <c r="A230" s="26" t="s">
        <v>452</v>
      </c>
      <c r="B230" s="37" t="s">
        <v>155</v>
      </c>
      <c r="C230" s="24" t="s">
        <v>362</v>
      </c>
      <c r="D230" s="24" t="s">
        <v>360</v>
      </c>
      <c r="E230" s="48" t="s">
        <v>124</v>
      </c>
      <c r="F230" s="25" t="s">
        <v>376</v>
      </c>
      <c r="G230" s="328">
        <f>51+46</f>
        <v>97</v>
      </c>
    </row>
    <row r="231" spans="1:7" s="139" customFormat="1" ht="25.5" customHeight="1">
      <c r="A231" s="26" t="s">
        <v>707</v>
      </c>
      <c r="B231" s="37" t="s">
        <v>155</v>
      </c>
      <c r="C231" s="24" t="s">
        <v>362</v>
      </c>
      <c r="D231" s="24" t="s">
        <v>360</v>
      </c>
      <c r="E231" s="48" t="s">
        <v>124</v>
      </c>
      <c r="F231" s="25" t="s">
        <v>708</v>
      </c>
      <c r="G231" s="328">
        <f>583</f>
        <v>583</v>
      </c>
    </row>
    <row r="232" spans="1:7" s="139" customFormat="1" ht="28.5" customHeight="1">
      <c r="A232" s="184" t="s">
        <v>284</v>
      </c>
      <c r="B232" s="37" t="s">
        <v>155</v>
      </c>
      <c r="C232" s="45" t="s">
        <v>362</v>
      </c>
      <c r="D232" s="45" t="s">
        <v>360</v>
      </c>
      <c r="E232" s="51" t="s">
        <v>125</v>
      </c>
      <c r="F232" s="62"/>
      <c r="G232" s="324">
        <f>G233</f>
        <v>0</v>
      </c>
    </row>
    <row r="233" spans="1:7" s="139" customFormat="1" ht="27" customHeight="1">
      <c r="A233" s="28" t="s">
        <v>231</v>
      </c>
      <c r="B233" s="37" t="s">
        <v>155</v>
      </c>
      <c r="C233" s="24" t="s">
        <v>362</v>
      </c>
      <c r="D233" s="24" t="s">
        <v>360</v>
      </c>
      <c r="E233" s="48" t="s">
        <v>125</v>
      </c>
      <c r="F233" s="40" t="s">
        <v>232</v>
      </c>
      <c r="G233" s="324">
        <f>G234</f>
        <v>0</v>
      </c>
    </row>
    <row r="234" spans="1:7" ht="26.25" customHeight="1">
      <c r="A234" s="125" t="s">
        <v>233</v>
      </c>
      <c r="B234" s="37" t="s">
        <v>155</v>
      </c>
      <c r="C234" s="24" t="s">
        <v>362</v>
      </c>
      <c r="D234" s="24" t="s">
        <v>360</v>
      </c>
      <c r="E234" s="48" t="s">
        <v>125</v>
      </c>
      <c r="F234" s="40" t="s">
        <v>194</v>
      </c>
      <c r="G234" s="324">
        <f>G235</f>
        <v>0</v>
      </c>
    </row>
    <row r="235" spans="1:7" s="139" customFormat="1" ht="15" customHeight="1">
      <c r="A235" s="26" t="s">
        <v>452</v>
      </c>
      <c r="B235" s="37" t="s">
        <v>155</v>
      </c>
      <c r="C235" s="24" t="s">
        <v>362</v>
      </c>
      <c r="D235" s="24" t="s">
        <v>360</v>
      </c>
      <c r="E235" s="48" t="s">
        <v>125</v>
      </c>
      <c r="F235" s="25" t="s">
        <v>376</v>
      </c>
      <c r="G235" s="328">
        <v>0</v>
      </c>
    </row>
    <row r="236" spans="1:7" s="139" customFormat="1" ht="28.5" customHeight="1">
      <c r="A236" s="16" t="s">
        <v>285</v>
      </c>
      <c r="B236" s="37" t="s">
        <v>155</v>
      </c>
      <c r="C236" s="45" t="s">
        <v>362</v>
      </c>
      <c r="D236" s="45" t="s">
        <v>360</v>
      </c>
      <c r="E236" s="51" t="s">
        <v>126</v>
      </c>
      <c r="F236" s="62"/>
      <c r="G236" s="138">
        <f>G237</f>
        <v>0</v>
      </c>
    </row>
    <row r="237" spans="1:7" s="139" customFormat="1" ht="30" customHeight="1">
      <c r="A237" s="28" t="s">
        <v>231</v>
      </c>
      <c r="B237" s="37" t="s">
        <v>155</v>
      </c>
      <c r="C237" s="24" t="s">
        <v>362</v>
      </c>
      <c r="D237" s="24" t="s">
        <v>360</v>
      </c>
      <c r="E237" s="48" t="s">
        <v>126</v>
      </c>
      <c r="F237" s="40" t="s">
        <v>232</v>
      </c>
      <c r="G237" s="138">
        <f>G238</f>
        <v>0</v>
      </c>
    </row>
    <row r="238" spans="1:7" ht="27" customHeight="1">
      <c r="A238" s="125" t="s">
        <v>233</v>
      </c>
      <c r="B238" s="37" t="s">
        <v>155</v>
      </c>
      <c r="C238" s="24" t="s">
        <v>362</v>
      </c>
      <c r="D238" s="24" t="s">
        <v>360</v>
      </c>
      <c r="E238" s="48" t="s">
        <v>126</v>
      </c>
      <c r="F238" s="40" t="s">
        <v>194</v>
      </c>
      <c r="G238" s="96">
        <f>G239</f>
        <v>0</v>
      </c>
    </row>
    <row r="239" spans="1:7" s="139" customFormat="1" ht="27.75" customHeight="1">
      <c r="A239" s="26" t="s">
        <v>452</v>
      </c>
      <c r="B239" s="37" t="s">
        <v>155</v>
      </c>
      <c r="C239" s="24" t="s">
        <v>362</v>
      </c>
      <c r="D239" s="24" t="s">
        <v>360</v>
      </c>
      <c r="E239" s="48" t="s">
        <v>126</v>
      </c>
      <c r="F239" s="25" t="s">
        <v>376</v>
      </c>
      <c r="G239" s="144">
        <v>0</v>
      </c>
    </row>
    <row r="240" spans="1:7" ht="27.75" customHeight="1">
      <c r="A240" s="46" t="s">
        <v>392</v>
      </c>
      <c r="B240" s="44" t="s">
        <v>155</v>
      </c>
      <c r="C240" s="45" t="s">
        <v>362</v>
      </c>
      <c r="D240" s="45" t="s">
        <v>360</v>
      </c>
      <c r="E240" s="51" t="s">
        <v>127</v>
      </c>
      <c r="F240" s="62"/>
      <c r="G240" s="324">
        <f>G241</f>
        <v>0</v>
      </c>
    </row>
    <row r="241" spans="1:7" ht="27.75" customHeight="1">
      <c r="A241" s="28" t="s">
        <v>231</v>
      </c>
      <c r="B241" s="37" t="s">
        <v>155</v>
      </c>
      <c r="C241" s="29" t="s">
        <v>362</v>
      </c>
      <c r="D241" s="29" t="s">
        <v>360</v>
      </c>
      <c r="E241" s="71" t="s">
        <v>127</v>
      </c>
      <c r="F241" s="40" t="s">
        <v>232</v>
      </c>
      <c r="G241" s="324">
        <f>G242</f>
        <v>0</v>
      </c>
    </row>
    <row r="242" spans="1:7" ht="27" customHeight="1">
      <c r="A242" s="125" t="s">
        <v>233</v>
      </c>
      <c r="B242" s="37" t="s">
        <v>155</v>
      </c>
      <c r="C242" s="29" t="s">
        <v>362</v>
      </c>
      <c r="D242" s="29" t="s">
        <v>360</v>
      </c>
      <c r="E242" s="71" t="s">
        <v>127</v>
      </c>
      <c r="F242" s="40" t="s">
        <v>194</v>
      </c>
      <c r="G242" s="324">
        <f>G243</f>
        <v>0</v>
      </c>
    </row>
    <row r="243" spans="1:7" s="195" customFormat="1" ht="15" customHeight="1">
      <c r="A243" s="26" t="s">
        <v>452</v>
      </c>
      <c r="B243" s="37" t="s">
        <v>155</v>
      </c>
      <c r="C243" s="24" t="s">
        <v>362</v>
      </c>
      <c r="D243" s="24" t="s">
        <v>360</v>
      </c>
      <c r="E243" s="71" t="s">
        <v>127</v>
      </c>
      <c r="F243" s="25" t="s">
        <v>376</v>
      </c>
      <c r="G243" s="328">
        <v>0</v>
      </c>
    </row>
    <row r="244" spans="1:7" s="68" customFormat="1" ht="30" customHeight="1">
      <c r="A244" s="46" t="s">
        <v>286</v>
      </c>
      <c r="B244" s="44" t="s">
        <v>155</v>
      </c>
      <c r="C244" s="45" t="s">
        <v>362</v>
      </c>
      <c r="D244" s="45" t="s">
        <v>360</v>
      </c>
      <c r="E244" s="51" t="s">
        <v>128</v>
      </c>
      <c r="F244" s="62"/>
      <c r="G244" s="324">
        <f>G245</f>
        <v>206.4</v>
      </c>
    </row>
    <row r="245" spans="1:7" s="185" customFormat="1" ht="30" customHeight="1">
      <c r="A245" s="28" t="s">
        <v>231</v>
      </c>
      <c r="B245" s="37" t="s">
        <v>155</v>
      </c>
      <c r="C245" s="24" t="s">
        <v>362</v>
      </c>
      <c r="D245" s="24" t="s">
        <v>360</v>
      </c>
      <c r="E245" s="48" t="s">
        <v>128</v>
      </c>
      <c r="F245" s="40" t="s">
        <v>232</v>
      </c>
      <c r="G245" s="328">
        <f>G246</f>
        <v>206.4</v>
      </c>
    </row>
    <row r="246" spans="1:7" s="139" customFormat="1" ht="15.75" customHeight="1">
      <c r="A246" s="125" t="s">
        <v>233</v>
      </c>
      <c r="B246" s="37" t="s">
        <v>155</v>
      </c>
      <c r="C246" s="24" t="s">
        <v>362</v>
      </c>
      <c r="D246" s="24" t="s">
        <v>360</v>
      </c>
      <c r="E246" s="48" t="s">
        <v>128</v>
      </c>
      <c r="F246" s="40" t="s">
        <v>194</v>
      </c>
      <c r="G246" s="328">
        <f>G247</f>
        <v>206.4</v>
      </c>
    </row>
    <row r="247" spans="1:7" s="139" customFormat="1" ht="27" customHeight="1">
      <c r="A247" s="26" t="s">
        <v>452</v>
      </c>
      <c r="B247" s="37" t="s">
        <v>155</v>
      </c>
      <c r="C247" s="24" t="s">
        <v>362</v>
      </c>
      <c r="D247" s="24" t="s">
        <v>360</v>
      </c>
      <c r="E247" s="48" t="s">
        <v>128</v>
      </c>
      <c r="F247" s="25" t="s">
        <v>376</v>
      </c>
      <c r="G247" s="328">
        <f>100+20+66.4+20</f>
        <v>206.4</v>
      </c>
    </row>
    <row r="248" spans="1:7" ht="19.5" customHeight="1">
      <c r="A248" s="186" t="s">
        <v>393</v>
      </c>
      <c r="B248" s="36" t="s">
        <v>155</v>
      </c>
      <c r="C248" s="201" t="s">
        <v>363</v>
      </c>
      <c r="D248" s="201"/>
      <c r="E248" s="48"/>
      <c r="F248" s="193"/>
      <c r="G248" s="346">
        <f>G249</f>
        <v>8991.112219999999</v>
      </c>
    </row>
    <row r="249" spans="1:7" ht="16.5" customHeight="1">
      <c r="A249" s="190" t="s">
        <v>394</v>
      </c>
      <c r="B249" s="36" t="s">
        <v>155</v>
      </c>
      <c r="C249" s="34" t="s">
        <v>363</v>
      </c>
      <c r="D249" s="34" t="s">
        <v>357</v>
      </c>
      <c r="E249" s="148"/>
      <c r="F249" s="101"/>
      <c r="G249" s="327">
        <f>G250+G313+G304+G310</f>
        <v>8991.112219999999</v>
      </c>
    </row>
    <row r="250" spans="1:7" ht="27">
      <c r="A250" s="64" t="s">
        <v>769</v>
      </c>
      <c r="B250" s="58" t="s">
        <v>155</v>
      </c>
      <c r="C250" s="50" t="s">
        <v>363</v>
      </c>
      <c r="D250" s="50" t="s">
        <v>357</v>
      </c>
      <c r="E250" s="74" t="s">
        <v>60</v>
      </c>
      <c r="F250" s="69"/>
      <c r="G250" s="344">
        <f>G251+G278+G297</f>
        <v>8418.83</v>
      </c>
    </row>
    <row r="251" spans="1:7" ht="16.5" customHeight="1">
      <c r="A251" s="46" t="s">
        <v>164</v>
      </c>
      <c r="B251" s="37" t="s">
        <v>155</v>
      </c>
      <c r="C251" s="45" t="s">
        <v>363</v>
      </c>
      <c r="D251" s="45" t="s">
        <v>357</v>
      </c>
      <c r="E251" s="51" t="s">
        <v>61</v>
      </c>
      <c r="F251" s="62"/>
      <c r="G251" s="324">
        <f>G252+G258+G269</f>
        <v>6608.488</v>
      </c>
    </row>
    <row r="252" spans="1:7" ht="20.25" customHeight="1">
      <c r="A252" s="46" t="s">
        <v>165</v>
      </c>
      <c r="B252" s="37" t="s">
        <v>155</v>
      </c>
      <c r="C252" s="45" t="s">
        <v>363</v>
      </c>
      <c r="D252" s="45" t="s">
        <v>357</v>
      </c>
      <c r="E252" s="51" t="s">
        <v>253</v>
      </c>
      <c r="F252" s="62"/>
      <c r="G252" s="324">
        <f>G253</f>
        <v>4739.5</v>
      </c>
    </row>
    <row r="253" spans="1:7" ht="29.25" customHeight="1">
      <c r="A253" s="59" t="s">
        <v>227</v>
      </c>
      <c r="B253" s="37" t="s">
        <v>155</v>
      </c>
      <c r="C253" s="29" t="s">
        <v>363</v>
      </c>
      <c r="D253" s="29" t="s">
        <v>357</v>
      </c>
      <c r="E253" s="71" t="s">
        <v>253</v>
      </c>
      <c r="F253" s="25" t="s">
        <v>535</v>
      </c>
      <c r="G253" s="328">
        <f>G254</f>
        <v>4739.5</v>
      </c>
    </row>
    <row r="254" spans="1:7" ht="21.75" customHeight="1">
      <c r="A254" s="26" t="s">
        <v>288</v>
      </c>
      <c r="B254" s="37" t="s">
        <v>155</v>
      </c>
      <c r="C254" s="24" t="s">
        <v>363</v>
      </c>
      <c r="D254" s="24" t="s">
        <v>357</v>
      </c>
      <c r="E254" s="71" t="s">
        <v>253</v>
      </c>
      <c r="F254" s="40" t="s">
        <v>423</v>
      </c>
      <c r="G254" s="328">
        <f>G255+G256+G257</f>
        <v>4739.5</v>
      </c>
    </row>
    <row r="255" spans="1:12" ht="18.75" customHeight="1">
      <c r="A255" s="26" t="s">
        <v>267</v>
      </c>
      <c r="B255" s="37" t="s">
        <v>155</v>
      </c>
      <c r="C255" s="24" t="s">
        <v>363</v>
      </c>
      <c r="D255" s="24" t="s">
        <v>357</v>
      </c>
      <c r="E255" s="71" t="s">
        <v>253</v>
      </c>
      <c r="F255" s="24" t="s">
        <v>395</v>
      </c>
      <c r="G255" s="328">
        <f>3640</f>
        <v>3640</v>
      </c>
      <c r="J255" s="127"/>
      <c r="L255" s="127"/>
    </row>
    <row r="256" spans="1:7" ht="26.25" customHeight="1">
      <c r="A256" s="26" t="s">
        <v>268</v>
      </c>
      <c r="B256" s="37" t="s">
        <v>155</v>
      </c>
      <c r="C256" s="24" t="s">
        <v>363</v>
      </c>
      <c r="D256" s="24" t="s">
        <v>357</v>
      </c>
      <c r="E256" s="71" t="s">
        <v>253</v>
      </c>
      <c r="F256" s="24" t="s">
        <v>396</v>
      </c>
      <c r="G256" s="328">
        <v>0</v>
      </c>
    </row>
    <row r="257" spans="1:9" ht="27" customHeight="1">
      <c r="A257" s="26" t="s">
        <v>269</v>
      </c>
      <c r="B257" s="37" t="s">
        <v>155</v>
      </c>
      <c r="C257" s="24" t="s">
        <v>363</v>
      </c>
      <c r="D257" s="24" t="s">
        <v>357</v>
      </c>
      <c r="E257" s="71" t="s">
        <v>253</v>
      </c>
      <c r="F257" s="24" t="s">
        <v>186</v>
      </c>
      <c r="G257" s="328">
        <f>1099.5</f>
        <v>1099.5</v>
      </c>
      <c r="I257" s="170"/>
    </row>
    <row r="258" spans="1:9" ht="16.5" customHeight="1">
      <c r="A258" s="26" t="s">
        <v>166</v>
      </c>
      <c r="B258" s="37" t="s">
        <v>155</v>
      </c>
      <c r="C258" s="24" t="s">
        <v>363</v>
      </c>
      <c r="D258" s="24" t="s">
        <v>357</v>
      </c>
      <c r="E258" s="71" t="s">
        <v>254</v>
      </c>
      <c r="F258" s="24"/>
      <c r="G258" s="328">
        <f>G259+G264</f>
        <v>1868.988</v>
      </c>
      <c r="I258" s="170"/>
    </row>
    <row r="259" spans="1:7" ht="25.5" customHeight="1">
      <c r="A259" s="28" t="s">
        <v>231</v>
      </c>
      <c r="B259" s="37" t="s">
        <v>155</v>
      </c>
      <c r="C259" s="24" t="s">
        <v>363</v>
      </c>
      <c r="D259" s="24" t="s">
        <v>357</v>
      </c>
      <c r="E259" s="71" t="s">
        <v>254</v>
      </c>
      <c r="F259" s="24" t="s">
        <v>232</v>
      </c>
      <c r="G259" s="328">
        <f>G260</f>
        <v>1862.912</v>
      </c>
    </row>
    <row r="260" spans="1:7" ht="17.25" customHeight="1">
      <c r="A260" s="125" t="s">
        <v>233</v>
      </c>
      <c r="B260" s="37" t="s">
        <v>155</v>
      </c>
      <c r="C260" s="24" t="s">
        <v>363</v>
      </c>
      <c r="D260" s="24" t="s">
        <v>357</v>
      </c>
      <c r="E260" s="71" t="s">
        <v>254</v>
      </c>
      <c r="F260" s="24" t="s">
        <v>194</v>
      </c>
      <c r="G260" s="328">
        <f>G261+G262+G263</f>
        <v>1862.912</v>
      </c>
    </row>
    <row r="261" spans="1:7" s="139" customFormat="1" ht="29.25" customHeight="1">
      <c r="A261" s="26" t="s">
        <v>374</v>
      </c>
      <c r="B261" s="37" t="s">
        <v>155</v>
      </c>
      <c r="C261" s="24" t="s">
        <v>363</v>
      </c>
      <c r="D261" s="24" t="s">
        <v>357</v>
      </c>
      <c r="E261" s="71" t="s">
        <v>254</v>
      </c>
      <c r="F261" s="24" t="s">
        <v>375</v>
      </c>
      <c r="G261" s="365">
        <f>149.812-9</f>
        <v>140.812</v>
      </c>
    </row>
    <row r="262" spans="1:7" s="139" customFormat="1" ht="31.5" customHeight="1">
      <c r="A262" s="26" t="s">
        <v>452</v>
      </c>
      <c r="B262" s="37" t="s">
        <v>155</v>
      </c>
      <c r="C262" s="24" t="s">
        <v>363</v>
      </c>
      <c r="D262" s="24" t="s">
        <v>357</v>
      </c>
      <c r="E262" s="71" t="s">
        <v>254</v>
      </c>
      <c r="F262" s="24" t="s">
        <v>376</v>
      </c>
      <c r="G262" s="328">
        <v>176.6</v>
      </c>
    </row>
    <row r="263" spans="1:7" s="139" customFormat="1" ht="31.5" customHeight="1">
      <c r="A263" s="26" t="s">
        <v>711</v>
      </c>
      <c r="B263" s="37" t="s">
        <v>155</v>
      </c>
      <c r="C263" s="24" t="s">
        <v>363</v>
      </c>
      <c r="D263" s="24" t="s">
        <v>357</v>
      </c>
      <c r="E263" s="71" t="s">
        <v>254</v>
      </c>
      <c r="F263" s="24" t="s">
        <v>708</v>
      </c>
      <c r="G263" s="328">
        <f>1081.5+364+100</f>
        <v>1545.5</v>
      </c>
    </row>
    <row r="264" spans="1:7" ht="17.25" customHeight="1">
      <c r="A264" s="26" t="s">
        <v>45</v>
      </c>
      <c r="B264" s="37" t="s">
        <v>155</v>
      </c>
      <c r="C264" s="24" t="s">
        <v>363</v>
      </c>
      <c r="D264" s="24" t="s">
        <v>357</v>
      </c>
      <c r="E264" s="71" t="s">
        <v>254</v>
      </c>
      <c r="F264" s="24" t="s">
        <v>234</v>
      </c>
      <c r="G264" s="328">
        <f>G266+G265</f>
        <v>6.076</v>
      </c>
    </row>
    <row r="265" spans="1:7" ht="17.25" customHeight="1">
      <c r="A265" s="26" t="s">
        <v>685</v>
      </c>
      <c r="B265" s="37" t="s">
        <v>155</v>
      </c>
      <c r="C265" s="24" t="s">
        <v>363</v>
      </c>
      <c r="D265" s="24" t="s">
        <v>357</v>
      </c>
      <c r="E265" s="71" t="s">
        <v>254</v>
      </c>
      <c r="F265" s="24" t="s">
        <v>294</v>
      </c>
      <c r="G265" s="328">
        <v>0</v>
      </c>
    </row>
    <row r="266" spans="1:7" ht="15.75">
      <c r="A266" s="26" t="s">
        <v>198</v>
      </c>
      <c r="B266" s="37" t="s">
        <v>155</v>
      </c>
      <c r="C266" s="24" t="s">
        <v>363</v>
      </c>
      <c r="D266" s="24" t="s">
        <v>357</v>
      </c>
      <c r="E266" s="71" t="s">
        <v>254</v>
      </c>
      <c r="F266" s="24" t="s">
        <v>197</v>
      </c>
      <c r="G266" s="328">
        <f>G268+G267</f>
        <v>6.076</v>
      </c>
    </row>
    <row r="267" spans="1:7" ht="25.5">
      <c r="A267" s="26" t="s">
        <v>377</v>
      </c>
      <c r="B267" s="37" t="s">
        <v>155</v>
      </c>
      <c r="C267" s="24" t="s">
        <v>363</v>
      </c>
      <c r="D267" s="24" t="s">
        <v>357</v>
      </c>
      <c r="E267" s="71" t="s">
        <v>254</v>
      </c>
      <c r="F267" s="24" t="s">
        <v>378</v>
      </c>
      <c r="G267" s="328">
        <v>6.076</v>
      </c>
    </row>
    <row r="268" spans="1:7" ht="27.75" customHeight="1">
      <c r="A268" s="26" t="s">
        <v>377</v>
      </c>
      <c r="B268" s="37" t="s">
        <v>155</v>
      </c>
      <c r="C268" s="24" t="s">
        <v>363</v>
      </c>
      <c r="D268" s="24" t="s">
        <v>357</v>
      </c>
      <c r="E268" s="71" t="s">
        <v>254</v>
      </c>
      <c r="F268" s="24" t="s">
        <v>199</v>
      </c>
      <c r="G268" s="328">
        <v>0</v>
      </c>
    </row>
    <row r="269" spans="1:7" ht="22.5" customHeight="1" hidden="1">
      <c r="A269" s="54" t="s">
        <v>552</v>
      </c>
      <c r="B269" s="36" t="s">
        <v>155</v>
      </c>
      <c r="C269" s="34" t="s">
        <v>363</v>
      </c>
      <c r="D269" s="34" t="s">
        <v>357</v>
      </c>
      <c r="E269" s="148" t="s">
        <v>554</v>
      </c>
      <c r="F269" s="34"/>
      <c r="G269" s="327">
        <f>G270</f>
        <v>0</v>
      </c>
    </row>
    <row r="270" spans="1:7" ht="30" customHeight="1" hidden="1">
      <c r="A270" s="59" t="s">
        <v>227</v>
      </c>
      <c r="B270" s="37" t="s">
        <v>155</v>
      </c>
      <c r="C270" s="29" t="s">
        <v>363</v>
      </c>
      <c r="D270" s="29" t="s">
        <v>357</v>
      </c>
      <c r="E270" s="71" t="s">
        <v>554</v>
      </c>
      <c r="F270" s="29" t="s">
        <v>535</v>
      </c>
      <c r="G270" s="342">
        <f>G271</f>
        <v>0</v>
      </c>
    </row>
    <row r="271" spans="1:7" ht="22.5" customHeight="1" hidden="1">
      <c r="A271" s="26" t="s">
        <v>288</v>
      </c>
      <c r="B271" s="37" t="s">
        <v>155</v>
      </c>
      <c r="C271" s="29" t="s">
        <v>363</v>
      </c>
      <c r="D271" s="29" t="s">
        <v>357</v>
      </c>
      <c r="E271" s="71" t="s">
        <v>554</v>
      </c>
      <c r="F271" s="29" t="s">
        <v>423</v>
      </c>
      <c r="G271" s="342">
        <f>G272+G273</f>
        <v>0</v>
      </c>
    </row>
    <row r="272" spans="1:7" ht="27.75" customHeight="1" hidden="1">
      <c r="A272" s="26" t="s">
        <v>267</v>
      </c>
      <c r="B272" s="37" t="s">
        <v>155</v>
      </c>
      <c r="C272" s="24" t="s">
        <v>363</v>
      </c>
      <c r="D272" s="24" t="s">
        <v>357</v>
      </c>
      <c r="E272" s="71" t="s">
        <v>554</v>
      </c>
      <c r="F272" s="24" t="s">
        <v>395</v>
      </c>
      <c r="G272" s="328">
        <v>0</v>
      </c>
    </row>
    <row r="273" spans="1:7" ht="27.75" customHeight="1" hidden="1">
      <c r="A273" s="26" t="s">
        <v>269</v>
      </c>
      <c r="B273" s="37" t="s">
        <v>155</v>
      </c>
      <c r="C273" s="24" t="s">
        <v>363</v>
      </c>
      <c r="D273" s="24" t="s">
        <v>357</v>
      </c>
      <c r="E273" s="71" t="s">
        <v>554</v>
      </c>
      <c r="F273" s="24" t="s">
        <v>186</v>
      </c>
      <c r="G273" s="328">
        <v>0</v>
      </c>
    </row>
    <row r="274" spans="1:7" ht="27.75" customHeight="1" hidden="1">
      <c r="A274" s="54"/>
      <c r="B274" s="36"/>
      <c r="C274" s="34"/>
      <c r="D274" s="34"/>
      <c r="E274" s="148"/>
      <c r="F274" s="24"/>
      <c r="G274" s="328"/>
    </row>
    <row r="275" spans="1:7" ht="27.75" customHeight="1" hidden="1">
      <c r="A275" s="26"/>
      <c r="B275" s="37"/>
      <c r="C275" s="24"/>
      <c r="D275" s="24"/>
      <c r="E275" s="71"/>
      <c r="F275" s="24"/>
      <c r="G275" s="328"/>
    </row>
    <row r="276" spans="1:7" ht="27.75" customHeight="1" hidden="1">
      <c r="A276" s="26"/>
      <c r="B276" s="37"/>
      <c r="C276" s="24"/>
      <c r="D276" s="24"/>
      <c r="E276" s="71"/>
      <c r="F276" s="24"/>
      <c r="G276" s="328"/>
    </row>
    <row r="277" spans="1:7" ht="27.75" customHeight="1" hidden="1">
      <c r="A277" s="26"/>
      <c r="B277" s="37"/>
      <c r="C277" s="24"/>
      <c r="D277" s="24"/>
      <c r="E277" s="71"/>
      <c r="F277" s="24"/>
      <c r="G277" s="328"/>
    </row>
    <row r="278" spans="1:7" ht="27.75" customHeight="1">
      <c r="A278" s="46" t="s">
        <v>168</v>
      </c>
      <c r="B278" s="44" t="s">
        <v>155</v>
      </c>
      <c r="C278" s="45" t="s">
        <v>363</v>
      </c>
      <c r="D278" s="45" t="s">
        <v>357</v>
      </c>
      <c r="E278" s="51" t="s">
        <v>255</v>
      </c>
      <c r="F278" s="62"/>
      <c r="G278" s="324">
        <f>G279+G286+G291</f>
        <v>1616.864</v>
      </c>
    </row>
    <row r="279" spans="1:7" ht="27.75" customHeight="1">
      <c r="A279" s="59" t="s">
        <v>227</v>
      </c>
      <c r="B279" s="37" t="s">
        <v>155</v>
      </c>
      <c r="C279" s="24" t="s">
        <v>363</v>
      </c>
      <c r="D279" s="24" t="s">
        <v>357</v>
      </c>
      <c r="E279" s="48" t="s">
        <v>256</v>
      </c>
      <c r="F279" s="40" t="s">
        <v>535</v>
      </c>
      <c r="G279" s="324">
        <f>G280</f>
        <v>1314.533</v>
      </c>
    </row>
    <row r="280" spans="1:7" ht="27.75" customHeight="1">
      <c r="A280" s="26" t="s">
        <v>288</v>
      </c>
      <c r="B280" s="37" t="s">
        <v>155</v>
      </c>
      <c r="C280" s="24" t="s">
        <v>363</v>
      </c>
      <c r="D280" s="24" t="s">
        <v>357</v>
      </c>
      <c r="E280" s="48" t="s">
        <v>257</v>
      </c>
      <c r="F280" s="40" t="s">
        <v>423</v>
      </c>
      <c r="G280" s="328">
        <f>G281+G282+G283</f>
        <v>1314.533</v>
      </c>
    </row>
    <row r="281" spans="1:7" ht="27.75" customHeight="1">
      <c r="A281" s="26" t="s">
        <v>267</v>
      </c>
      <c r="B281" s="37" t="s">
        <v>155</v>
      </c>
      <c r="C281" s="24" t="s">
        <v>363</v>
      </c>
      <c r="D281" s="24" t="s">
        <v>357</v>
      </c>
      <c r="E281" s="48" t="s">
        <v>257</v>
      </c>
      <c r="F281" s="24" t="s">
        <v>395</v>
      </c>
      <c r="G281" s="328">
        <f>1300.3-364</f>
        <v>936.3</v>
      </c>
    </row>
    <row r="282" spans="1:7" ht="27.75" customHeight="1">
      <c r="A282" s="26" t="s">
        <v>268</v>
      </c>
      <c r="B282" s="37" t="s">
        <v>155</v>
      </c>
      <c r="C282" s="24" t="s">
        <v>363</v>
      </c>
      <c r="D282" s="24" t="s">
        <v>357</v>
      </c>
      <c r="E282" s="48" t="s">
        <v>257</v>
      </c>
      <c r="F282" s="24" t="s">
        <v>396</v>
      </c>
      <c r="G282" s="328">
        <v>0</v>
      </c>
    </row>
    <row r="283" spans="1:7" ht="27.75" customHeight="1">
      <c r="A283" s="26" t="s">
        <v>269</v>
      </c>
      <c r="B283" s="37" t="s">
        <v>155</v>
      </c>
      <c r="C283" s="24" t="s">
        <v>363</v>
      </c>
      <c r="D283" s="24" t="s">
        <v>357</v>
      </c>
      <c r="E283" s="48" t="s">
        <v>257</v>
      </c>
      <c r="F283" s="24" t="s">
        <v>186</v>
      </c>
      <c r="G283" s="328">
        <f>392.7-14.467</f>
        <v>378.233</v>
      </c>
    </row>
    <row r="284" spans="1:7" ht="25.5" hidden="1">
      <c r="A284" s="26" t="s">
        <v>289</v>
      </c>
      <c r="B284" s="37" t="s">
        <v>155</v>
      </c>
      <c r="C284" s="24" t="s">
        <v>363</v>
      </c>
      <c r="D284" s="24" t="s">
        <v>357</v>
      </c>
      <c r="E284" s="51" t="s">
        <v>258</v>
      </c>
      <c r="F284" s="24"/>
      <c r="G284" s="328">
        <f>G285</f>
        <v>0</v>
      </c>
    </row>
    <row r="285" spans="1:7" ht="26.25" customHeight="1" hidden="1">
      <c r="A285" s="26" t="s">
        <v>536</v>
      </c>
      <c r="B285" s="37" t="s">
        <v>155</v>
      </c>
      <c r="C285" s="24" t="s">
        <v>363</v>
      </c>
      <c r="D285" s="24" t="s">
        <v>357</v>
      </c>
      <c r="E285" s="51" t="s">
        <v>258</v>
      </c>
      <c r="F285" s="24" t="s">
        <v>194</v>
      </c>
      <c r="G285" s="328"/>
    </row>
    <row r="286" spans="1:7" ht="22.5" customHeight="1">
      <c r="A286" s="26" t="s">
        <v>168</v>
      </c>
      <c r="B286" s="37" t="s">
        <v>155</v>
      </c>
      <c r="C286" s="24" t="s">
        <v>363</v>
      </c>
      <c r="D286" s="24" t="s">
        <v>357</v>
      </c>
      <c r="E286" s="48" t="s">
        <v>258</v>
      </c>
      <c r="F286" s="24"/>
      <c r="G286" s="328">
        <f>G287</f>
        <v>302.331</v>
      </c>
    </row>
    <row r="287" spans="1:7" ht="33.75" customHeight="1">
      <c r="A287" s="28" t="s">
        <v>231</v>
      </c>
      <c r="B287" s="37" t="s">
        <v>155</v>
      </c>
      <c r="C287" s="24" t="s">
        <v>363</v>
      </c>
      <c r="D287" s="24" t="s">
        <v>357</v>
      </c>
      <c r="E287" s="48" t="s">
        <v>258</v>
      </c>
      <c r="F287" s="24" t="s">
        <v>232</v>
      </c>
      <c r="G287" s="328">
        <f>G288</f>
        <v>302.331</v>
      </c>
    </row>
    <row r="288" spans="1:7" ht="42.75" customHeight="1">
      <c r="A288" s="125" t="s">
        <v>233</v>
      </c>
      <c r="B288" s="37" t="s">
        <v>155</v>
      </c>
      <c r="C288" s="24" t="s">
        <v>363</v>
      </c>
      <c r="D288" s="24" t="s">
        <v>357</v>
      </c>
      <c r="E288" s="48" t="s">
        <v>258</v>
      </c>
      <c r="F288" s="24" t="s">
        <v>194</v>
      </c>
      <c r="G288" s="328">
        <f>G289+G290+G296</f>
        <v>302.331</v>
      </c>
    </row>
    <row r="289" spans="1:7" ht="18" customHeight="1">
      <c r="A289" s="26" t="s">
        <v>374</v>
      </c>
      <c r="B289" s="37" t="s">
        <v>155</v>
      </c>
      <c r="C289" s="24" t="s">
        <v>363</v>
      </c>
      <c r="D289" s="24" t="s">
        <v>357</v>
      </c>
      <c r="E289" s="48" t="s">
        <v>258</v>
      </c>
      <c r="F289" s="24" t="s">
        <v>375</v>
      </c>
      <c r="G289" s="328">
        <f>34-10</f>
        <v>24</v>
      </c>
    </row>
    <row r="290" spans="1:7" ht="38.25">
      <c r="A290" s="26" t="s">
        <v>452</v>
      </c>
      <c r="B290" s="37" t="s">
        <v>155</v>
      </c>
      <c r="C290" s="24" t="s">
        <v>363</v>
      </c>
      <c r="D290" s="24" t="s">
        <v>357</v>
      </c>
      <c r="E290" s="48" t="s">
        <v>258</v>
      </c>
      <c r="F290" s="24" t="s">
        <v>376</v>
      </c>
      <c r="G290" s="328">
        <f>112.5-19.369</f>
        <v>93.131</v>
      </c>
    </row>
    <row r="291" spans="1:7" ht="25.5" hidden="1">
      <c r="A291" s="54" t="s">
        <v>553</v>
      </c>
      <c r="B291" s="37" t="s">
        <v>155</v>
      </c>
      <c r="C291" s="24" t="s">
        <v>363</v>
      </c>
      <c r="D291" s="24" t="s">
        <v>357</v>
      </c>
      <c r="E291" s="148" t="s">
        <v>555</v>
      </c>
      <c r="F291" s="24"/>
      <c r="G291" s="327">
        <f>G292</f>
        <v>0</v>
      </c>
    </row>
    <row r="292" spans="1:7" ht="47.25" customHeight="1" hidden="1">
      <c r="A292" s="59" t="s">
        <v>227</v>
      </c>
      <c r="B292" s="37" t="s">
        <v>155</v>
      </c>
      <c r="C292" s="24" t="s">
        <v>363</v>
      </c>
      <c r="D292" s="24" t="s">
        <v>357</v>
      </c>
      <c r="E292" s="71" t="s">
        <v>555</v>
      </c>
      <c r="F292" s="24" t="s">
        <v>535</v>
      </c>
      <c r="G292" s="342">
        <f>G293</f>
        <v>0</v>
      </c>
    </row>
    <row r="293" spans="1:7" ht="15.75" hidden="1">
      <c r="A293" s="26" t="s">
        <v>288</v>
      </c>
      <c r="B293" s="37" t="s">
        <v>155</v>
      </c>
      <c r="C293" s="24" t="s">
        <v>363</v>
      </c>
      <c r="D293" s="24" t="s">
        <v>357</v>
      </c>
      <c r="E293" s="71" t="s">
        <v>555</v>
      </c>
      <c r="F293" s="24" t="s">
        <v>423</v>
      </c>
      <c r="G293" s="342">
        <f>G294+G295</f>
        <v>0</v>
      </c>
    </row>
    <row r="294" spans="1:7" ht="15.75" hidden="1">
      <c r="A294" s="26" t="s">
        <v>267</v>
      </c>
      <c r="B294" s="37" t="s">
        <v>155</v>
      </c>
      <c r="C294" s="24" t="s">
        <v>363</v>
      </c>
      <c r="D294" s="24" t="s">
        <v>357</v>
      </c>
      <c r="E294" s="71" t="s">
        <v>555</v>
      </c>
      <c r="F294" s="24" t="s">
        <v>395</v>
      </c>
      <c r="G294" s="328">
        <v>0</v>
      </c>
    </row>
    <row r="295" spans="1:7" ht="25.5" hidden="1">
      <c r="A295" s="26" t="s">
        <v>269</v>
      </c>
      <c r="B295" s="37" t="s">
        <v>155</v>
      </c>
      <c r="C295" s="24" t="s">
        <v>363</v>
      </c>
      <c r="D295" s="24" t="s">
        <v>357</v>
      </c>
      <c r="E295" s="71" t="s">
        <v>555</v>
      </c>
      <c r="F295" s="24" t="s">
        <v>186</v>
      </c>
      <c r="G295" s="328">
        <v>0</v>
      </c>
    </row>
    <row r="296" spans="1:7" ht="15.75">
      <c r="A296" s="26" t="s">
        <v>707</v>
      </c>
      <c r="B296" s="37" t="s">
        <v>155</v>
      </c>
      <c r="C296" s="24" t="s">
        <v>363</v>
      </c>
      <c r="D296" s="24" t="s">
        <v>357</v>
      </c>
      <c r="E296" s="48" t="s">
        <v>258</v>
      </c>
      <c r="F296" s="24" t="s">
        <v>708</v>
      </c>
      <c r="G296" s="328">
        <f>285.2-100</f>
        <v>185.2</v>
      </c>
    </row>
    <row r="297" spans="1:7" ht="29.25" customHeight="1">
      <c r="A297" s="64" t="s">
        <v>169</v>
      </c>
      <c r="B297" s="58" t="s">
        <v>155</v>
      </c>
      <c r="C297" s="50" t="s">
        <v>363</v>
      </c>
      <c r="D297" s="50" t="s">
        <v>357</v>
      </c>
      <c r="E297" s="74" t="s">
        <v>259</v>
      </c>
      <c r="F297" s="50"/>
      <c r="G297" s="344">
        <f>G298</f>
        <v>193.478</v>
      </c>
    </row>
    <row r="298" spans="1:7" ht="29.25" customHeight="1">
      <c r="A298" s="59" t="s">
        <v>170</v>
      </c>
      <c r="B298" s="37" t="s">
        <v>155</v>
      </c>
      <c r="C298" s="24" t="s">
        <v>363</v>
      </c>
      <c r="D298" s="24" t="s">
        <v>357</v>
      </c>
      <c r="E298" s="48" t="s">
        <v>260</v>
      </c>
      <c r="F298" s="24"/>
      <c r="G298" s="328">
        <f>G299</f>
        <v>193.478</v>
      </c>
    </row>
    <row r="299" spans="1:7" s="185" customFormat="1" ht="27" customHeight="1">
      <c r="A299" s="59" t="s">
        <v>227</v>
      </c>
      <c r="B299" s="37" t="s">
        <v>155</v>
      </c>
      <c r="C299" s="24" t="s">
        <v>363</v>
      </c>
      <c r="D299" s="24" t="s">
        <v>357</v>
      </c>
      <c r="E299" s="48" t="s">
        <v>260</v>
      </c>
      <c r="F299" s="40" t="s">
        <v>535</v>
      </c>
      <c r="G299" s="328">
        <f>G301+G303</f>
        <v>193.478</v>
      </c>
    </row>
    <row r="300" spans="1:7" s="139" customFormat="1" ht="15" customHeight="1">
      <c r="A300" s="26" t="s">
        <v>288</v>
      </c>
      <c r="B300" s="37" t="s">
        <v>155</v>
      </c>
      <c r="C300" s="24" t="s">
        <v>363</v>
      </c>
      <c r="D300" s="24" t="s">
        <v>357</v>
      </c>
      <c r="E300" s="48" t="s">
        <v>260</v>
      </c>
      <c r="F300" s="40" t="s">
        <v>423</v>
      </c>
      <c r="G300" s="328">
        <f>G301+G302+G303</f>
        <v>193.478</v>
      </c>
    </row>
    <row r="301" spans="1:7" s="139" customFormat="1" ht="28.5" customHeight="1">
      <c r="A301" s="26" t="s">
        <v>267</v>
      </c>
      <c r="B301" s="37" t="s">
        <v>155</v>
      </c>
      <c r="C301" s="24" t="s">
        <v>363</v>
      </c>
      <c r="D301" s="24" t="s">
        <v>357</v>
      </c>
      <c r="E301" s="48" t="s">
        <v>260</v>
      </c>
      <c r="F301" s="24" t="s">
        <v>395</v>
      </c>
      <c r="G301" s="328">
        <f>148.6</f>
        <v>148.6</v>
      </c>
    </row>
    <row r="302" spans="1:7" s="139" customFormat="1" ht="27.75" customHeight="1">
      <c r="A302" s="26" t="s">
        <v>453</v>
      </c>
      <c r="B302" s="37" t="s">
        <v>534</v>
      </c>
      <c r="C302" s="24" t="s">
        <v>363</v>
      </c>
      <c r="D302" s="24" t="s">
        <v>357</v>
      </c>
      <c r="E302" s="48" t="s">
        <v>260</v>
      </c>
      <c r="F302" s="24" t="s">
        <v>396</v>
      </c>
      <c r="G302" s="328"/>
    </row>
    <row r="303" spans="1:7" ht="26.25" customHeight="1">
      <c r="A303" s="26" t="s">
        <v>269</v>
      </c>
      <c r="B303" s="37" t="s">
        <v>155</v>
      </c>
      <c r="C303" s="24" t="s">
        <v>363</v>
      </c>
      <c r="D303" s="24" t="s">
        <v>357</v>
      </c>
      <c r="E303" s="48" t="s">
        <v>260</v>
      </c>
      <c r="F303" s="24" t="s">
        <v>186</v>
      </c>
      <c r="G303" s="180">
        <v>44.878</v>
      </c>
    </row>
    <row r="304" spans="1:7" ht="26.25" customHeight="1">
      <c r="A304" s="205" t="s">
        <v>762</v>
      </c>
      <c r="B304" s="58" t="s">
        <v>155</v>
      </c>
      <c r="C304" s="50" t="s">
        <v>363</v>
      </c>
      <c r="D304" s="50" t="s">
        <v>357</v>
      </c>
      <c r="E304" s="74" t="s">
        <v>764</v>
      </c>
      <c r="F304" s="24"/>
      <c r="G304" s="424">
        <f>G305</f>
        <v>522.06</v>
      </c>
    </row>
    <row r="305" spans="1:7" ht="26.25" customHeight="1">
      <c r="A305" s="422" t="s">
        <v>763</v>
      </c>
      <c r="B305" s="37" t="s">
        <v>155</v>
      </c>
      <c r="C305" s="29" t="s">
        <v>363</v>
      </c>
      <c r="D305" s="29" t="s">
        <v>357</v>
      </c>
      <c r="E305" s="71" t="s">
        <v>764</v>
      </c>
      <c r="F305" s="24"/>
      <c r="G305" s="180">
        <f>G306</f>
        <v>522.06</v>
      </c>
    </row>
    <row r="306" spans="1:7" ht="26.25" customHeight="1">
      <c r="A306" s="28" t="s">
        <v>231</v>
      </c>
      <c r="B306" s="37" t="s">
        <v>155</v>
      </c>
      <c r="C306" s="29" t="s">
        <v>363</v>
      </c>
      <c r="D306" s="29" t="s">
        <v>357</v>
      </c>
      <c r="E306" s="71" t="s">
        <v>764</v>
      </c>
      <c r="F306" s="24" t="s">
        <v>232</v>
      </c>
      <c r="G306" s="180">
        <f>G307</f>
        <v>522.06</v>
      </c>
    </row>
    <row r="307" spans="1:7" ht="26.25" customHeight="1">
      <c r="A307" s="125" t="s">
        <v>233</v>
      </c>
      <c r="B307" s="37" t="s">
        <v>155</v>
      </c>
      <c r="C307" s="29" t="s">
        <v>363</v>
      </c>
      <c r="D307" s="29" t="s">
        <v>357</v>
      </c>
      <c r="E307" s="71" t="s">
        <v>764</v>
      </c>
      <c r="F307" s="24" t="s">
        <v>194</v>
      </c>
      <c r="G307" s="180">
        <f>G308+G309</f>
        <v>522.06</v>
      </c>
    </row>
    <row r="308" spans="1:7" ht="26.25" customHeight="1">
      <c r="A308" s="26" t="s">
        <v>374</v>
      </c>
      <c r="B308" s="37" t="s">
        <v>155</v>
      </c>
      <c r="C308" s="29" t="s">
        <v>363</v>
      </c>
      <c r="D308" s="29" t="s">
        <v>357</v>
      </c>
      <c r="E308" s="71" t="s">
        <v>764</v>
      </c>
      <c r="F308" s="24" t="s">
        <v>375</v>
      </c>
      <c r="G308" s="180">
        <v>53.99</v>
      </c>
    </row>
    <row r="309" spans="1:7" ht="26.25" customHeight="1">
      <c r="A309" s="26" t="s">
        <v>452</v>
      </c>
      <c r="B309" s="37" t="s">
        <v>155</v>
      </c>
      <c r="C309" s="29" t="s">
        <v>363</v>
      </c>
      <c r="D309" s="29" t="s">
        <v>357</v>
      </c>
      <c r="E309" s="71" t="s">
        <v>764</v>
      </c>
      <c r="F309" s="24" t="s">
        <v>376</v>
      </c>
      <c r="G309" s="180">
        <v>468.07</v>
      </c>
    </row>
    <row r="310" spans="1:7" ht="26.25" customHeight="1">
      <c r="A310" s="205" t="s">
        <v>765</v>
      </c>
      <c r="B310" s="58" t="s">
        <v>155</v>
      </c>
      <c r="C310" s="50" t="s">
        <v>363</v>
      </c>
      <c r="D310" s="50" t="s">
        <v>357</v>
      </c>
      <c r="E310" s="74" t="s">
        <v>767</v>
      </c>
      <c r="F310" s="24"/>
      <c r="G310" s="424">
        <f>G311</f>
        <v>20.22222</v>
      </c>
    </row>
    <row r="311" spans="1:7" ht="26.25" customHeight="1">
      <c r="A311" s="423" t="s">
        <v>766</v>
      </c>
      <c r="B311" s="37" t="s">
        <v>155</v>
      </c>
      <c r="C311" s="29" t="s">
        <v>363</v>
      </c>
      <c r="D311" s="29" t="s">
        <v>357</v>
      </c>
      <c r="E311" s="71" t="s">
        <v>767</v>
      </c>
      <c r="F311" s="24" t="s">
        <v>194</v>
      </c>
      <c r="G311" s="180">
        <f>G312</f>
        <v>20.22222</v>
      </c>
    </row>
    <row r="312" spans="1:7" ht="26.25" customHeight="1">
      <c r="A312" s="26" t="s">
        <v>452</v>
      </c>
      <c r="B312" s="37" t="s">
        <v>155</v>
      </c>
      <c r="C312" s="29" t="s">
        <v>363</v>
      </c>
      <c r="D312" s="29" t="s">
        <v>357</v>
      </c>
      <c r="E312" s="71" t="s">
        <v>767</v>
      </c>
      <c r="F312" s="24" t="s">
        <v>376</v>
      </c>
      <c r="G312" s="180">
        <f>20.2+0.02222</f>
        <v>20.22222</v>
      </c>
    </row>
    <row r="313" spans="1:7" ht="14.25" customHeight="1">
      <c r="A313" s="205" t="s">
        <v>206</v>
      </c>
      <c r="B313" s="58" t="s">
        <v>155</v>
      </c>
      <c r="C313" s="50" t="s">
        <v>363</v>
      </c>
      <c r="D313" s="50" t="s">
        <v>357</v>
      </c>
      <c r="E313" s="74" t="s">
        <v>118</v>
      </c>
      <c r="F313" s="69"/>
      <c r="G313" s="344">
        <f>G314</f>
        <v>30</v>
      </c>
    </row>
    <row r="314" spans="1:7" s="68" customFormat="1" ht="12.75" customHeight="1">
      <c r="A314" s="206" t="s">
        <v>287</v>
      </c>
      <c r="B314" s="37" t="s">
        <v>155</v>
      </c>
      <c r="C314" s="45" t="s">
        <v>397</v>
      </c>
      <c r="D314" s="45" t="s">
        <v>357</v>
      </c>
      <c r="E314" s="51" t="s">
        <v>129</v>
      </c>
      <c r="F314" s="62"/>
      <c r="G314" s="324">
        <f>G315</f>
        <v>30</v>
      </c>
    </row>
    <row r="315" spans="1:7" s="185" customFormat="1" ht="29.25" customHeight="1">
      <c r="A315" s="28" t="s">
        <v>231</v>
      </c>
      <c r="B315" s="37" t="s">
        <v>155</v>
      </c>
      <c r="C315" s="24" t="s">
        <v>363</v>
      </c>
      <c r="D315" s="24" t="s">
        <v>357</v>
      </c>
      <c r="E315" s="48" t="s">
        <v>129</v>
      </c>
      <c r="F315" s="40" t="s">
        <v>232</v>
      </c>
      <c r="G315" s="324">
        <f>G316</f>
        <v>30</v>
      </c>
    </row>
    <row r="316" spans="1:7" s="139" customFormat="1" ht="15.75" customHeight="1">
      <c r="A316" s="125" t="s">
        <v>233</v>
      </c>
      <c r="B316" s="37" t="s">
        <v>155</v>
      </c>
      <c r="C316" s="24" t="s">
        <v>363</v>
      </c>
      <c r="D316" s="24" t="s">
        <v>357</v>
      </c>
      <c r="E316" s="48" t="s">
        <v>129</v>
      </c>
      <c r="F316" s="40" t="s">
        <v>194</v>
      </c>
      <c r="G316" s="324">
        <f>G317</f>
        <v>30</v>
      </c>
    </row>
    <row r="317" spans="1:7" ht="15.75" customHeight="1">
      <c r="A317" s="26" t="s">
        <v>452</v>
      </c>
      <c r="B317" s="37" t="s">
        <v>155</v>
      </c>
      <c r="C317" s="24" t="s">
        <v>363</v>
      </c>
      <c r="D317" s="24" t="s">
        <v>357</v>
      </c>
      <c r="E317" s="48" t="s">
        <v>129</v>
      </c>
      <c r="F317" s="24" t="s">
        <v>376</v>
      </c>
      <c r="G317" s="328">
        <f>20.5+30-20.5</f>
        <v>30</v>
      </c>
    </row>
    <row r="318" spans="1:7" ht="15.75" customHeight="1">
      <c r="A318" s="192" t="s">
        <v>401</v>
      </c>
      <c r="B318" s="36" t="s">
        <v>155</v>
      </c>
      <c r="C318" s="201" t="s">
        <v>402</v>
      </c>
      <c r="D318" s="201"/>
      <c r="E318" s="48"/>
      <c r="F318" s="201"/>
      <c r="G318" s="327">
        <f>G319</f>
        <v>129.6</v>
      </c>
    </row>
    <row r="319" spans="1:7" ht="13.5" customHeight="1" hidden="1">
      <c r="A319" s="75" t="s">
        <v>403</v>
      </c>
      <c r="B319" s="36" t="s">
        <v>155</v>
      </c>
      <c r="C319" s="34" t="s">
        <v>402</v>
      </c>
      <c r="D319" s="34" t="s">
        <v>357</v>
      </c>
      <c r="E319" s="148"/>
      <c r="F319" s="34"/>
      <c r="G319" s="327">
        <f>G320</f>
        <v>129.6</v>
      </c>
    </row>
    <row r="320" spans="1:7" s="68" customFormat="1" ht="14.25" customHeight="1">
      <c r="A320" s="207" t="s">
        <v>206</v>
      </c>
      <c r="B320" s="58" t="s">
        <v>155</v>
      </c>
      <c r="C320" s="50" t="s">
        <v>402</v>
      </c>
      <c r="D320" s="50" t="s">
        <v>357</v>
      </c>
      <c r="E320" s="74" t="s">
        <v>118</v>
      </c>
      <c r="F320" s="50"/>
      <c r="G320" s="344">
        <f>G321</f>
        <v>129.6</v>
      </c>
    </row>
    <row r="321" spans="1:7" s="68" customFormat="1" ht="14.25" customHeight="1">
      <c r="A321" s="183" t="s">
        <v>404</v>
      </c>
      <c r="B321" s="37" t="s">
        <v>155</v>
      </c>
      <c r="C321" s="45" t="s">
        <v>402</v>
      </c>
      <c r="D321" s="45" t="s">
        <v>357</v>
      </c>
      <c r="E321" s="51" t="s">
        <v>136</v>
      </c>
      <c r="F321" s="45"/>
      <c r="G321" s="324">
        <f>G322</f>
        <v>129.6</v>
      </c>
    </row>
    <row r="322" spans="1:7" s="185" customFormat="1" ht="29.25" customHeight="1">
      <c r="A322" s="76" t="s">
        <v>274</v>
      </c>
      <c r="B322" s="37" t="s">
        <v>155</v>
      </c>
      <c r="C322" s="24" t="s">
        <v>402</v>
      </c>
      <c r="D322" s="24" t="s">
        <v>357</v>
      </c>
      <c r="E322" s="48" t="s">
        <v>136</v>
      </c>
      <c r="F322" s="24" t="s">
        <v>275</v>
      </c>
      <c r="G322" s="328">
        <f>G324</f>
        <v>129.6</v>
      </c>
    </row>
    <row r="323" spans="1:7" s="139" customFormat="1" ht="29.25" customHeight="1">
      <c r="A323" s="76" t="s">
        <v>341</v>
      </c>
      <c r="B323" s="37" t="s">
        <v>155</v>
      </c>
      <c r="C323" s="24" t="s">
        <v>402</v>
      </c>
      <c r="D323" s="24" t="s">
        <v>357</v>
      </c>
      <c r="E323" s="48" t="s">
        <v>136</v>
      </c>
      <c r="F323" s="24" t="s">
        <v>534</v>
      </c>
      <c r="G323" s="328">
        <f>G324</f>
        <v>129.6</v>
      </c>
    </row>
    <row r="324" spans="1:7" s="139" customFormat="1" ht="21" customHeight="1">
      <c r="A324" s="208" t="s">
        <v>454</v>
      </c>
      <c r="B324" s="37" t="s">
        <v>155</v>
      </c>
      <c r="C324" s="24" t="s">
        <v>402</v>
      </c>
      <c r="D324" s="24" t="s">
        <v>357</v>
      </c>
      <c r="E324" s="48" t="s">
        <v>136</v>
      </c>
      <c r="F324" s="24" t="s">
        <v>405</v>
      </c>
      <c r="G324" s="345">
        <v>129.6</v>
      </c>
    </row>
    <row r="325" spans="1:7" s="139" customFormat="1" ht="18.75" customHeight="1">
      <c r="A325" s="186" t="s">
        <v>398</v>
      </c>
      <c r="B325" s="36" t="s">
        <v>155</v>
      </c>
      <c r="C325" s="201" t="s">
        <v>400</v>
      </c>
      <c r="D325" s="24"/>
      <c r="E325" s="48"/>
      <c r="F325" s="24"/>
      <c r="G325" s="346">
        <f>G326</f>
        <v>327</v>
      </c>
    </row>
    <row r="326" spans="1:7" s="139" customFormat="1" ht="18.75" customHeight="1">
      <c r="A326" s="190" t="s">
        <v>399</v>
      </c>
      <c r="B326" s="36" t="s">
        <v>155</v>
      </c>
      <c r="C326" s="34" t="s">
        <v>400</v>
      </c>
      <c r="D326" s="34" t="s">
        <v>358</v>
      </c>
      <c r="E326" s="148"/>
      <c r="F326" s="34"/>
      <c r="G326" s="327">
        <f>G327</f>
        <v>327</v>
      </c>
    </row>
    <row r="327" spans="1:7" s="139" customFormat="1" ht="31.5" customHeight="1">
      <c r="A327" s="77" t="s">
        <v>206</v>
      </c>
      <c r="B327" s="58" t="s">
        <v>155</v>
      </c>
      <c r="C327" s="50" t="s">
        <v>400</v>
      </c>
      <c r="D327" s="50" t="s">
        <v>358</v>
      </c>
      <c r="E327" s="74" t="s">
        <v>118</v>
      </c>
      <c r="F327" s="50"/>
      <c r="G327" s="344">
        <f>G328</f>
        <v>327</v>
      </c>
    </row>
    <row r="328" spans="1:7" s="139" customFormat="1" ht="29.25" customHeight="1">
      <c r="A328" s="210" t="s">
        <v>276</v>
      </c>
      <c r="B328" s="44" t="s">
        <v>155</v>
      </c>
      <c r="C328" s="45" t="s">
        <v>400</v>
      </c>
      <c r="D328" s="45" t="s">
        <v>358</v>
      </c>
      <c r="E328" s="51" t="s">
        <v>277</v>
      </c>
      <c r="F328" s="45"/>
      <c r="G328" s="342">
        <f>G329</f>
        <v>327</v>
      </c>
    </row>
    <row r="329" spans="1:7" s="139" customFormat="1" ht="29.25" customHeight="1">
      <c r="A329" s="28" t="s">
        <v>231</v>
      </c>
      <c r="B329" s="37" t="s">
        <v>155</v>
      </c>
      <c r="C329" s="29" t="s">
        <v>400</v>
      </c>
      <c r="D329" s="29" t="s">
        <v>358</v>
      </c>
      <c r="E329" s="48" t="s">
        <v>277</v>
      </c>
      <c r="F329" s="29" t="s">
        <v>232</v>
      </c>
      <c r="G329" s="342">
        <f>G330+G335</f>
        <v>327</v>
      </c>
    </row>
    <row r="330" spans="1:7" s="139" customFormat="1" ht="29.25" customHeight="1">
      <c r="A330" s="125" t="s">
        <v>233</v>
      </c>
      <c r="B330" s="37" t="s">
        <v>155</v>
      </c>
      <c r="C330" s="29" t="s">
        <v>400</v>
      </c>
      <c r="D330" s="29" t="s">
        <v>358</v>
      </c>
      <c r="E330" s="48" t="s">
        <v>277</v>
      </c>
      <c r="F330" s="29" t="s">
        <v>194</v>
      </c>
      <c r="G330" s="342">
        <f>G332+G331</f>
        <v>327</v>
      </c>
    </row>
    <row r="331" spans="1:7" s="139" customFormat="1" ht="29.25" customHeight="1">
      <c r="A331" s="26" t="s">
        <v>452</v>
      </c>
      <c r="B331" s="37" t="s">
        <v>155</v>
      </c>
      <c r="C331" s="29" t="s">
        <v>400</v>
      </c>
      <c r="D331" s="29" t="s">
        <v>358</v>
      </c>
      <c r="E331" s="48" t="s">
        <v>277</v>
      </c>
      <c r="F331" s="29" t="s">
        <v>376</v>
      </c>
      <c r="G331" s="342">
        <v>30</v>
      </c>
    </row>
    <row r="332" spans="1:7" s="68" customFormat="1" ht="27" customHeight="1">
      <c r="A332" s="26" t="s">
        <v>735</v>
      </c>
      <c r="B332" s="37" t="s">
        <v>155</v>
      </c>
      <c r="C332" s="29" t="s">
        <v>400</v>
      </c>
      <c r="D332" s="29" t="s">
        <v>358</v>
      </c>
      <c r="E332" s="48" t="s">
        <v>277</v>
      </c>
      <c r="F332" s="29" t="s">
        <v>708</v>
      </c>
      <c r="G332" s="342">
        <v>297</v>
      </c>
    </row>
    <row r="333" spans="1:7" s="68" customFormat="1" ht="58.5" customHeight="1">
      <c r="A333" s="211" t="s">
        <v>278</v>
      </c>
      <c r="B333" s="37" t="s">
        <v>155</v>
      </c>
      <c r="C333" s="45" t="s">
        <v>400</v>
      </c>
      <c r="D333" s="45" t="s">
        <v>358</v>
      </c>
      <c r="E333" s="51" t="s">
        <v>279</v>
      </c>
      <c r="F333" s="51"/>
      <c r="G333" s="324">
        <f>G334</f>
        <v>0</v>
      </c>
    </row>
    <row r="334" spans="1:7" ht="27.75" customHeight="1">
      <c r="A334" s="28" t="s">
        <v>231</v>
      </c>
      <c r="B334" s="37" t="s">
        <v>155</v>
      </c>
      <c r="C334" s="29" t="s">
        <v>400</v>
      </c>
      <c r="D334" s="29" t="s">
        <v>358</v>
      </c>
      <c r="E334" s="71" t="s">
        <v>279</v>
      </c>
      <c r="F334" s="29" t="s">
        <v>232</v>
      </c>
      <c r="G334" s="325">
        <f>G335</f>
        <v>0</v>
      </c>
    </row>
    <row r="335" spans="1:7" s="139" customFormat="1" ht="30" customHeight="1">
      <c r="A335" s="125" t="s">
        <v>233</v>
      </c>
      <c r="B335" s="37" t="s">
        <v>155</v>
      </c>
      <c r="C335" s="29" t="s">
        <v>400</v>
      </c>
      <c r="D335" s="29" t="s">
        <v>358</v>
      </c>
      <c r="E335" s="71" t="s">
        <v>279</v>
      </c>
      <c r="F335" s="29" t="s">
        <v>194</v>
      </c>
      <c r="G335" s="325">
        <f>G336</f>
        <v>0</v>
      </c>
    </row>
    <row r="336" spans="1:7" ht="28.5" customHeight="1">
      <c r="A336" s="26" t="s">
        <v>452</v>
      </c>
      <c r="B336" s="37" t="s">
        <v>534</v>
      </c>
      <c r="C336" s="29" t="s">
        <v>400</v>
      </c>
      <c r="D336" s="29" t="s">
        <v>358</v>
      </c>
      <c r="E336" s="71" t="s">
        <v>279</v>
      </c>
      <c r="F336" s="29" t="s">
        <v>376</v>
      </c>
      <c r="G336" s="325">
        <v>0</v>
      </c>
    </row>
    <row r="337" spans="1:7" ht="21" customHeight="1">
      <c r="A337" s="116" t="s">
        <v>582</v>
      </c>
      <c r="B337" s="36" t="s">
        <v>155</v>
      </c>
      <c r="C337" s="34" t="s">
        <v>368</v>
      </c>
      <c r="D337" s="34" t="s">
        <v>357</v>
      </c>
      <c r="E337" s="148" t="s">
        <v>584</v>
      </c>
      <c r="F337" s="29"/>
      <c r="G337" s="389">
        <f>G338</f>
        <v>0</v>
      </c>
    </row>
    <row r="338" spans="1:7" ht="18.75" customHeight="1">
      <c r="A338" s="208" t="s">
        <v>583</v>
      </c>
      <c r="B338" s="37" t="s">
        <v>155</v>
      </c>
      <c r="C338" s="29" t="s">
        <v>368</v>
      </c>
      <c r="D338" s="29" t="s">
        <v>357</v>
      </c>
      <c r="E338" s="71" t="s">
        <v>584</v>
      </c>
      <c r="F338" s="29" t="s">
        <v>585</v>
      </c>
      <c r="G338" s="389">
        <f>G339</f>
        <v>0</v>
      </c>
    </row>
    <row r="339" spans="1:7" ht="28.5" customHeight="1">
      <c r="A339" s="208"/>
      <c r="B339" s="37" t="s">
        <v>155</v>
      </c>
      <c r="C339" s="29" t="s">
        <v>368</v>
      </c>
      <c r="D339" s="29" t="s">
        <v>357</v>
      </c>
      <c r="E339" s="71" t="s">
        <v>584</v>
      </c>
      <c r="F339" s="29" t="s">
        <v>586</v>
      </c>
      <c r="G339" s="335">
        <v>0</v>
      </c>
    </row>
    <row r="340" spans="1:7" ht="28.5" customHeight="1" hidden="1">
      <c r="A340" s="208"/>
      <c r="B340" s="37"/>
      <c r="C340" s="29"/>
      <c r="D340" s="29"/>
      <c r="E340" s="71"/>
      <c r="F340" s="29"/>
      <c r="G340" s="325"/>
    </row>
    <row r="341" spans="1:7" ht="16.5" customHeight="1">
      <c r="A341" s="212" t="s">
        <v>407</v>
      </c>
      <c r="B341" s="36" t="s">
        <v>155</v>
      </c>
      <c r="C341" s="201" t="s">
        <v>410</v>
      </c>
      <c r="D341" s="201"/>
      <c r="E341" s="48"/>
      <c r="F341" s="201"/>
      <c r="G341" s="326">
        <f>G342</f>
        <v>353</v>
      </c>
    </row>
    <row r="342" spans="1:11" s="139" customFormat="1" ht="15.75" customHeight="1">
      <c r="A342" s="54" t="s">
        <v>408</v>
      </c>
      <c r="B342" s="36" t="s">
        <v>155</v>
      </c>
      <c r="C342" s="34" t="s">
        <v>410</v>
      </c>
      <c r="D342" s="34" t="s">
        <v>360</v>
      </c>
      <c r="E342" s="148"/>
      <c r="F342" s="34"/>
      <c r="G342" s="327">
        <f>G343</f>
        <v>353</v>
      </c>
      <c r="J342" s="343"/>
      <c r="K342" s="343"/>
    </row>
    <row r="343" spans="1:7" s="139" customFormat="1" ht="15.75" customHeight="1">
      <c r="A343" s="77" t="s">
        <v>206</v>
      </c>
      <c r="B343" s="58" t="s">
        <v>155</v>
      </c>
      <c r="C343" s="50" t="s">
        <v>410</v>
      </c>
      <c r="D343" s="50" t="s">
        <v>360</v>
      </c>
      <c r="E343" s="74" t="s">
        <v>118</v>
      </c>
      <c r="F343" s="24"/>
      <c r="G343" s="328">
        <f>G344+G347+G350+G353+G356+G361</f>
        <v>353</v>
      </c>
    </row>
    <row r="344" spans="1:7" ht="42.75" customHeight="1">
      <c r="A344" s="46" t="s">
        <v>151</v>
      </c>
      <c r="B344" s="44" t="s">
        <v>155</v>
      </c>
      <c r="C344" s="45" t="s">
        <v>410</v>
      </c>
      <c r="D344" s="45" t="s">
        <v>360</v>
      </c>
      <c r="E344" s="51" t="s">
        <v>137</v>
      </c>
      <c r="F344" s="45"/>
      <c r="G344" s="324">
        <f>G346</f>
        <v>307.6</v>
      </c>
    </row>
    <row r="345" spans="1:7" s="139" customFormat="1" ht="18.75" customHeight="1">
      <c r="A345" s="28" t="s">
        <v>342</v>
      </c>
      <c r="B345" s="37" t="s">
        <v>155</v>
      </c>
      <c r="C345" s="24" t="s">
        <v>410</v>
      </c>
      <c r="D345" s="24" t="s">
        <v>360</v>
      </c>
      <c r="E345" s="48" t="s">
        <v>137</v>
      </c>
      <c r="F345" s="29" t="s">
        <v>343</v>
      </c>
      <c r="G345" s="342">
        <f>G346</f>
        <v>307.6</v>
      </c>
    </row>
    <row r="346" spans="1:7" s="139" customFormat="1" ht="15" customHeight="1">
      <c r="A346" s="26" t="s">
        <v>532</v>
      </c>
      <c r="B346" s="37" t="s">
        <v>155</v>
      </c>
      <c r="C346" s="24" t="s">
        <v>410</v>
      </c>
      <c r="D346" s="24" t="s">
        <v>360</v>
      </c>
      <c r="E346" s="48" t="s">
        <v>137</v>
      </c>
      <c r="F346" s="24" t="s">
        <v>370</v>
      </c>
      <c r="G346" s="328">
        <f>217.6+90</f>
        <v>307.6</v>
      </c>
    </row>
    <row r="347" spans="1:10" ht="33.75" customHeight="1" hidden="1">
      <c r="A347" s="46" t="s">
        <v>33</v>
      </c>
      <c r="B347" s="44" t="s">
        <v>155</v>
      </c>
      <c r="C347" s="45" t="s">
        <v>410</v>
      </c>
      <c r="D347" s="45" t="s">
        <v>360</v>
      </c>
      <c r="E347" s="51" t="s">
        <v>138</v>
      </c>
      <c r="F347" s="45"/>
      <c r="G347" s="324">
        <f>G349</f>
        <v>0</v>
      </c>
      <c r="J347" s="129"/>
    </row>
    <row r="348" spans="1:7" s="68" customFormat="1" ht="15" customHeight="1" hidden="1">
      <c r="A348" s="28" t="s">
        <v>342</v>
      </c>
      <c r="B348" s="37" t="s">
        <v>155</v>
      </c>
      <c r="C348" s="24" t="s">
        <v>410</v>
      </c>
      <c r="D348" s="24" t="s">
        <v>360</v>
      </c>
      <c r="E348" s="48" t="s">
        <v>138</v>
      </c>
      <c r="F348" s="29" t="s">
        <v>343</v>
      </c>
      <c r="G348" s="324">
        <f>G349</f>
        <v>0</v>
      </c>
    </row>
    <row r="349" spans="1:7" ht="15.75" hidden="1">
      <c r="A349" s="26" t="s">
        <v>532</v>
      </c>
      <c r="B349" s="37" t="s">
        <v>155</v>
      </c>
      <c r="C349" s="24" t="s">
        <v>410</v>
      </c>
      <c r="D349" s="24" t="s">
        <v>360</v>
      </c>
      <c r="E349" s="48" t="s">
        <v>138</v>
      </c>
      <c r="F349" s="24" t="s">
        <v>370</v>
      </c>
      <c r="G349" s="328">
        <v>0</v>
      </c>
    </row>
    <row r="350" spans="1:7" ht="25.5">
      <c r="A350" s="46" t="s">
        <v>152</v>
      </c>
      <c r="B350" s="44" t="s">
        <v>155</v>
      </c>
      <c r="C350" s="45" t="s">
        <v>410</v>
      </c>
      <c r="D350" s="45" t="s">
        <v>360</v>
      </c>
      <c r="E350" s="51" t="s">
        <v>139</v>
      </c>
      <c r="F350" s="45"/>
      <c r="G350" s="342">
        <f>G351</f>
        <v>45.4</v>
      </c>
    </row>
    <row r="351" spans="1:9" ht="15.75">
      <c r="A351" s="28" t="s">
        <v>342</v>
      </c>
      <c r="B351" s="37" t="s">
        <v>155</v>
      </c>
      <c r="C351" s="24" t="s">
        <v>410</v>
      </c>
      <c r="D351" s="24" t="s">
        <v>360</v>
      </c>
      <c r="E351" s="48" t="s">
        <v>139</v>
      </c>
      <c r="F351" s="29" t="s">
        <v>343</v>
      </c>
      <c r="G351" s="342">
        <f>G352</f>
        <v>45.4</v>
      </c>
      <c r="I351" s="127"/>
    </row>
    <row r="352" spans="1:9" ht="15.75">
      <c r="A352" s="26" t="s">
        <v>532</v>
      </c>
      <c r="B352" s="37" t="s">
        <v>155</v>
      </c>
      <c r="C352" s="24" t="s">
        <v>410</v>
      </c>
      <c r="D352" s="24" t="s">
        <v>360</v>
      </c>
      <c r="E352" s="48" t="s">
        <v>139</v>
      </c>
      <c r="F352" s="24" t="s">
        <v>370</v>
      </c>
      <c r="G352" s="328">
        <v>45.4</v>
      </c>
      <c r="I352" s="170"/>
    </row>
    <row r="353" spans="1:9" ht="54" customHeight="1" hidden="1">
      <c r="A353" s="406" t="s">
        <v>650</v>
      </c>
      <c r="B353" s="44" t="s">
        <v>155</v>
      </c>
      <c r="C353" s="45" t="s">
        <v>410</v>
      </c>
      <c r="D353" s="45" t="s">
        <v>360</v>
      </c>
      <c r="E353" s="51" t="s">
        <v>648</v>
      </c>
      <c r="F353" s="24"/>
      <c r="G353" s="324">
        <f>G354</f>
        <v>0</v>
      </c>
      <c r="I353" s="170"/>
    </row>
    <row r="354" spans="1:9" ht="15.75" hidden="1">
      <c r="A354" s="28" t="s">
        <v>342</v>
      </c>
      <c r="B354" s="37" t="s">
        <v>155</v>
      </c>
      <c r="C354" s="24" t="s">
        <v>410</v>
      </c>
      <c r="D354" s="24" t="s">
        <v>360</v>
      </c>
      <c r="E354" s="48" t="s">
        <v>648</v>
      </c>
      <c r="F354" s="29" t="s">
        <v>343</v>
      </c>
      <c r="G354" s="328">
        <f>G355</f>
        <v>0</v>
      </c>
      <c r="I354" s="170"/>
    </row>
    <row r="355" spans="1:9" ht="15.75" hidden="1">
      <c r="A355" s="26" t="s">
        <v>532</v>
      </c>
      <c r="B355" s="37" t="s">
        <v>155</v>
      </c>
      <c r="C355" s="24" t="s">
        <v>410</v>
      </c>
      <c r="D355" s="24" t="s">
        <v>360</v>
      </c>
      <c r="E355" s="48" t="s">
        <v>648</v>
      </c>
      <c r="F355" s="29" t="s">
        <v>370</v>
      </c>
      <c r="G355" s="328">
        <v>0</v>
      </c>
      <c r="I355" s="170"/>
    </row>
    <row r="356" spans="1:9" ht="51" hidden="1">
      <c r="A356" s="414" t="s">
        <v>653</v>
      </c>
      <c r="B356" s="44" t="s">
        <v>155</v>
      </c>
      <c r="C356" s="45" t="s">
        <v>410</v>
      </c>
      <c r="D356" s="45" t="s">
        <v>360</v>
      </c>
      <c r="E356" s="51" t="s">
        <v>649</v>
      </c>
      <c r="F356" s="24"/>
      <c r="G356" s="324">
        <f>G357</f>
        <v>0</v>
      </c>
      <c r="I356" s="170"/>
    </row>
    <row r="357" spans="1:9" ht="15.75" hidden="1">
      <c r="A357" s="28" t="s">
        <v>342</v>
      </c>
      <c r="B357" s="37" t="s">
        <v>155</v>
      </c>
      <c r="C357" s="24" t="s">
        <v>410</v>
      </c>
      <c r="D357" s="24" t="s">
        <v>360</v>
      </c>
      <c r="E357" s="48" t="s">
        <v>649</v>
      </c>
      <c r="F357" s="29" t="s">
        <v>343</v>
      </c>
      <c r="G357" s="328">
        <f>G358</f>
        <v>0</v>
      </c>
      <c r="I357" s="170"/>
    </row>
    <row r="358" spans="1:9" ht="15.75" hidden="1">
      <c r="A358" s="26" t="s">
        <v>532</v>
      </c>
      <c r="B358" s="37" t="s">
        <v>155</v>
      </c>
      <c r="C358" s="24" t="s">
        <v>410</v>
      </c>
      <c r="D358" s="24" t="s">
        <v>360</v>
      </c>
      <c r="E358" s="48" t="s">
        <v>649</v>
      </c>
      <c r="F358" s="29" t="s">
        <v>370</v>
      </c>
      <c r="G358" s="328">
        <v>0</v>
      </c>
      <c r="I358" s="170"/>
    </row>
    <row r="359" spans="1:9" ht="15.75" hidden="1">
      <c r="A359" s="26"/>
      <c r="B359" s="37"/>
      <c r="C359" s="24"/>
      <c r="D359" s="24"/>
      <c r="E359" s="48"/>
      <c r="F359" s="24"/>
      <c r="G359" s="328"/>
      <c r="I359" s="170"/>
    </row>
    <row r="360" spans="1:9" ht="15.75" hidden="1">
      <c r="A360" s="26"/>
      <c r="B360" s="37"/>
      <c r="C360" s="24"/>
      <c r="D360" s="24"/>
      <c r="E360" s="48"/>
      <c r="F360" s="24"/>
      <c r="G360" s="328"/>
      <c r="I360" s="170"/>
    </row>
    <row r="361" spans="1:9" ht="130.5" customHeight="1" hidden="1">
      <c r="A361" s="407" t="s">
        <v>651</v>
      </c>
      <c r="B361" s="408" t="s">
        <v>155</v>
      </c>
      <c r="C361" s="409" t="s">
        <v>410</v>
      </c>
      <c r="D361" s="409" t="s">
        <v>360</v>
      </c>
      <c r="E361" s="410" t="s">
        <v>652</v>
      </c>
      <c r="F361" s="24"/>
      <c r="G361" s="324">
        <f>G362</f>
        <v>0</v>
      </c>
      <c r="I361" s="170"/>
    </row>
    <row r="362" spans="1:9" ht="15.75" hidden="1">
      <c r="A362" s="28" t="s">
        <v>342</v>
      </c>
      <c r="B362" s="37" t="s">
        <v>155</v>
      </c>
      <c r="C362" s="24" t="s">
        <v>410</v>
      </c>
      <c r="D362" s="24" t="s">
        <v>360</v>
      </c>
      <c r="E362" s="48" t="s">
        <v>652</v>
      </c>
      <c r="F362" s="24" t="s">
        <v>343</v>
      </c>
      <c r="G362" s="328">
        <f>G363</f>
        <v>0</v>
      </c>
      <c r="I362" s="170"/>
    </row>
    <row r="363" spans="1:9" ht="15.75" hidden="1">
      <c r="A363" s="26" t="s">
        <v>532</v>
      </c>
      <c r="B363" s="37" t="s">
        <v>155</v>
      </c>
      <c r="C363" s="24" t="s">
        <v>410</v>
      </c>
      <c r="D363" s="24" t="s">
        <v>360</v>
      </c>
      <c r="E363" s="48" t="s">
        <v>652</v>
      </c>
      <c r="F363" s="24" t="s">
        <v>370</v>
      </c>
      <c r="G363" s="328">
        <v>0</v>
      </c>
      <c r="I363" s="170"/>
    </row>
    <row r="364" spans="1:9" ht="15.75" hidden="1">
      <c r="A364" s="26"/>
      <c r="B364" s="37"/>
      <c r="C364" s="24"/>
      <c r="D364" s="24"/>
      <c r="E364" s="48"/>
      <c r="F364" s="24"/>
      <c r="G364" s="328"/>
      <c r="I364" s="170"/>
    </row>
    <row r="365" spans="1:9" ht="15.75" hidden="1">
      <c r="A365" s="26"/>
      <c r="B365" s="37"/>
      <c r="C365" s="24"/>
      <c r="D365" s="24"/>
      <c r="E365" s="48"/>
      <c r="F365" s="24"/>
      <c r="G365" s="328"/>
      <c r="I365" s="170"/>
    </row>
    <row r="366" spans="1:7" ht="18.75" customHeight="1">
      <c r="A366" s="192" t="s">
        <v>409</v>
      </c>
      <c r="B366" s="37"/>
      <c r="C366" s="201"/>
      <c r="D366" s="201"/>
      <c r="E366" s="48"/>
      <c r="F366" s="201"/>
      <c r="G366" s="375">
        <f>G17+G106+G120+G131+G169+G248+G318+G325+G341+G337</f>
        <v>40212.97127999999</v>
      </c>
    </row>
    <row r="368" ht="15.75">
      <c r="G368" s="319"/>
    </row>
    <row r="369" ht="15.75">
      <c r="G369" s="214"/>
    </row>
    <row r="370" spans="1:7" s="139" customFormat="1" ht="15.75">
      <c r="A370" s="4"/>
      <c r="B370" s="129"/>
      <c r="C370" s="130"/>
      <c r="D370" s="130"/>
      <c r="E370" s="4"/>
      <c r="F370" s="130"/>
      <c r="G370" s="127"/>
    </row>
    <row r="372" ht="15.75">
      <c r="G372" s="319"/>
    </row>
    <row r="375" spans="1:7" ht="15.75">
      <c r="A375" s="139"/>
      <c r="B375" s="20"/>
      <c r="C375" s="215"/>
      <c r="D375" s="215"/>
      <c r="E375" s="139"/>
      <c r="F375" s="215"/>
      <c r="G375" s="216"/>
    </row>
    <row r="378" spans="1:7" s="139" customFormat="1" ht="15.75">
      <c r="A378" s="4"/>
      <c r="B378" s="129"/>
      <c r="C378" s="130"/>
      <c r="D378" s="130"/>
      <c r="E378" s="4"/>
      <c r="F378" s="130"/>
      <c r="G378" s="9"/>
    </row>
    <row r="383" spans="1:7" ht="15.75">
      <c r="A383" s="139"/>
      <c r="B383" s="20"/>
      <c r="C383" s="215"/>
      <c r="D383" s="215"/>
      <c r="E383" s="139"/>
      <c r="F383" s="215"/>
      <c r="G383" s="216"/>
    </row>
    <row r="390" spans="1:7" s="139" customFormat="1" ht="15.75">
      <c r="A390" s="4"/>
      <c r="B390" s="129"/>
      <c r="C390" s="130"/>
      <c r="D390" s="130"/>
      <c r="E390" s="4"/>
      <c r="F390" s="130"/>
      <c r="G390" s="9"/>
    </row>
    <row r="395" spans="1:7" ht="15.75">
      <c r="A395" s="139"/>
      <c r="B395" s="20"/>
      <c r="C395" s="215"/>
      <c r="D395" s="215"/>
      <c r="E395" s="139"/>
      <c r="F395" s="215"/>
      <c r="G395" s="216"/>
    </row>
    <row r="417" spans="1:7" s="139" customFormat="1" ht="15.75">
      <c r="A417" s="4"/>
      <c r="B417" s="129"/>
      <c r="C417" s="130"/>
      <c r="D417" s="130"/>
      <c r="E417" s="4"/>
      <c r="F417" s="130"/>
      <c r="G417" s="9"/>
    </row>
    <row r="422" spans="1:7" ht="15.75">
      <c r="A422" s="139"/>
      <c r="B422" s="20"/>
      <c r="C422" s="215"/>
      <c r="D422" s="215"/>
      <c r="E422" s="139"/>
      <c r="F422" s="215"/>
      <c r="G422" s="216"/>
    </row>
    <row r="426" spans="1:7" s="139" customFormat="1" ht="15.75">
      <c r="A426" s="4"/>
      <c r="B426" s="129"/>
      <c r="C426" s="130"/>
      <c r="D426" s="130"/>
      <c r="E426" s="4"/>
      <c r="F426" s="130"/>
      <c r="G426" s="9"/>
    </row>
    <row r="431" spans="1:7" ht="15.75">
      <c r="A431" s="139"/>
      <c r="B431" s="20"/>
      <c r="C431" s="215"/>
      <c r="D431" s="215"/>
      <c r="E431" s="139"/>
      <c r="F431" s="215"/>
      <c r="G431" s="216"/>
    </row>
    <row r="442" spans="2:5" ht="15.75">
      <c r="B442" s="149"/>
      <c r="C442" s="150"/>
      <c r="D442" s="150"/>
      <c r="E442" s="151"/>
    </row>
    <row r="443" spans="2:5" ht="15.75">
      <c r="B443" s="149"/>
      <c r="C443" s="150"/>
      <c r="D443" s="150"/>
      <c r="E443" s="151"/>
    </row>
    <row r="444" spans="2:5" ht="15.75">
      <c r="B444" s="149"/>
      <c r="C444" s="150"/>
      <c r="D444" s="150"/>
      <c r="E444" s="151"/>
    </row>
    <row r="445" spans="2:5" ht="15.75">
      <c r="B445" s="149"/>
      <c r="C445" s="150"/>
      <c r="D445" s="150"/>
      <c r="E445" s="151"/>
    </row>
    <row r="446" spans="2:5" ht="15.75">
      <c r="B446" s="149"/>
      <c r="C446" s="150"/>
      <c r="D446" s="150"/>
      <c r="E446" s="151"/>
    </row>
  </sheetData>
  <sheetProtection/>
  <mergeCells count="10">
    <mergeCell ref="C9:G9"/>
    <mergeCell ref="C10:G10"/>
    <mergeCell ref="C11:G11"/>
    <mergeCell ref="A13:G13"/>
    <mergeCell ref="C1:G1"/>
    <mergeCell ref="C2:G2"/>
    <mergeCell ref="C3:G3"/>
    <mergeCell ref="C5:G5"/>
    <mergeCell ref="C6:G6"/>
    <mergeCell ref="C7:G7"/>
  </mergeCells>
  <hyperlinks>
    <hyperlink ref="A361" r:id="rId1" display="consultantplus://offline/ref=EAEBFF1546FBF940219E4E47721177D35DF5AF305B527D557D5104667A2B9DA0FC6A1C8E830C67107156059BF78333DCDFECF9296D832F940Ce4G"/>
  </hyperlinks>
  <printOptions/>
  <pageMargins left="0.5905511811023623" right="0.3937007874015748" top="0.5905511811023623" bottom="0.5905511811023623" header="0.5118110236220472" footer="0.5118110236220472"/>
  <pageSetup horizontalDpi="600" verticalDpi="600" orientation="portrait" paperSize="9" scale="85"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2:L351"/>
  <sheetViews>
    <sheetView zoomScalePageLayoutView="0" workbookViewId="0" topLeftCell="A107">
      <selection activeCell="A127" sqref="A127"/>
    </sheetView>
  </sheetViews>
  <sheetFormatPr defaultColWidth="9.00390625" defaultRowHeight="12.75"/>
  <cols>
    <col min="1" max="1" width="62.25390625" style="4" customWidth="1"/>
    <col min="2" max="2" width="5.00390625" style="129" customWidth="1"/>
    <col min="3" max="3" width="4.00390625" style="130" customWidth="1"/>
    <col min="4" max="4" width="4.25390625" style="130" customWidth="1"/>
    <col min="5" max="5" width="12.625" style="4" customWidth="1"/>
    <col min="6" max="6" width="6.125" style="130" customWidth="1"/>
    <col min="7" max="7" width="12.125" style="9" customWidth="1"/>
    <col min="8" max="8" width="11.875" style="9" customWidth="1"/>
    <col min="9" max="9" width="10.00390625" style="4" bestFit="1" customWidth="1"/>
    <col min="10" max="10" width="10.375" style="4" bestFit="1" customWidth="1"/>
    <col min="11" max="11" width="11.00390625" style="4" customWidth="1"/>
    <col min="12" max="12" width="9.625" style="4" bestFit="1" customWidth="1"/>
    <col min="13" max="16384" width="9.125" style="4" customWidth="1"/>
  </cols>
  <sheetData>
    <row r="2" spans="5:7" ht="15.75">
      <c r="E2" s="466" t="s">
        <v>531</v>
      </c>
      <c r="F2" s="435"/>
      <c r="G2" s="435"/>
    </row>
    <row r="3" spans="3:7" ht="15.75" customHeight="1">
      <c r="C3" s="433" t="s">
        <v>745</v>
      </c>
      <c r="D3" s="435"/>
      <c r="E3" s="435"/>
      <c r="F3" s="435"/>
      <c r="G3" s="435"/>
    </row>
    <row r="4" spans="5:7" ht="15.75">
      <c r="E4" s="466" t="s">
        <v>751</v>
      </c>
      <c r="F4" s="435"/>
      <c r="G4" s="435"/>
    </row>
    <row r="6" spans="1:8" ht="15.75">
      <c r="A6" s="7"/>
      <c r="B6" s="128"/>
      <c r="C6" s="152"/>
      <c r="D6" s="152"/>
      <c r="E6" s="466" t="s">
        <v>531</v>
      </c>
      <c r="F6" s="435"/>
      <c r="G6" s="435"/>
      <c r="H6" s="4"/>
    </row>
    <row r="7" spans="1:8" ht="15.75">
      <c r="A7" s="7"/>
      <c r="B7" s="128"/>
      <c r="C7" s="152"/>
      <c r="D7" s="152"/>
      <c r="E7" s="153" t="s">
        <v>365</v>
      </c>
      <c r="F7" s="152"/>
      <c r="G7" s="152"/>
      <c r="H7" s="4"/>
    </row>
    <row r="8" spans="1:8" ht="15.75">
      <c r="A8" s="7"/>
      <c r="B8" s="128"/>
      <c r="C8" s="152"/>
      <c r="D8" s="152"/>
      <c r="E8" s="466" t="s">
        <v>729</v>
      </c>
      <c r="F8" s="435"/>
      <c r="G8" s="435"/>
      <c r="H8" s="4"/>
    </row>
    <row r="9" spans="1:6" ht="15.75">
      <c r="A9" s="7"/>
      <c r="B9" s="128"/>
      <c r="C9" s="8"/>
      <c r="D9" s="8"/>
      <c r="E9" s="8"/>
      <c r="F9" s="52"/>
    </row>
    <row r="10" spans="1:8" ht="33.75" customHeight="1">
      <c r="A10" s="438" t="s">
        <v>700</v>
      </c>
      <c r="B10" s="438"/>
      <c r="C10" s="438"/>
      <c r="D10" s="438"/>
      <c r="E10" s="438"/>
      <c r="F10" s="438"/>
      <c r="G10" s="438"/>
      <c r="H10" s="438"/>
    </row>
    <row r="11" ht="12" customHeight="1"/>
    <row r="12" spans="1:8" s="133" customFormat="1" ht="51" customHeight="1">
      <c r="A12" s="131" t="s">
        <v>366</v>
      </c>
      <c r="B12" s="131" t="s">
        <v>201</v>
      </c>
      <c r="C12" s="131" t="s">
        <v>221</v>
      </c>
      <c r="D12" s="131" t="s">
        <v>222</v>
      </c>
      <c r="E12" s="131" t="s">
        <v>223</v>
      </c>
      <c r="F12" s="131" t="s">
        <v>224</v>
      </c>
      <c r="G12" s="132" t="s">
        <v>691</v>
      </c>
      <c r="H12" s="132" t="s">
        <v>715</v>
      </c>
    </row>
    <row r="13" spans="1:8" ht="12" customHeight="1">
      <c r="A13" s="134">
        <v>1</v>
      </c>
      <c r="B13" s="134">
        <v>2</v>
      </c>
      <c r="C13" s="134">
        <v>3</v>
      </c>
      <c r="D13" s="134">
        <v>4</v>
      </c>
      <c r="E13" s="134">
        <v>5</v>
      </c>
      <c r="F13" s="134">
        <v>6</v>
      </c>
      <c r="G13" s="135">
        <v>7</v>
      </c>
      <c r="H13" s="135">
        <v>8</v>
      </c>
    </row>
    <row r="14" spans="1:8" s="158" customFormat="1" ht="15" customHeight="1">
      <c r="A14" s="154" t="s">
        <v>371</v>
      </c>
      <c r="B14" s="36" t="s">
        <v>155</v>
      </c>
      <c r="C14" s="155" t="s">
        <v>357</v>
      </c>
      <c r="D14" s="155"/>
      <c r="E14" s="156"/>
      <c r="F14" s="155"/>
      <c r="G14" s="391">
        <f>G15+G23+G31+G57</f>
        <v>12885.369999999999</v>
      </c>
      <c r="H14" s="391">
        <f>H15+H23+H31+H57</f>
        <v>12656.95</v>
      </c>
    </row>
    <row r="15" spans="1:8" s="160" customFormat="1" ht="27" customHeight="1">
      <c r="A15" s="54" t="s">
        <v>354</v>
      </c>
      <c r="B15" s="36" t="s">
        <v>155</v>
      </c>
      <c r="C15" s="119" t="s">
        <v>357</v>
      </c>
      <c r="D15" s="119" t="s">
        <v>358</v>
      </c>
      <c r="E15" s="159"/>
      <c r="F15" s="141"/>
      <c r="G15" s="57">
        <f aca="true" t="shared" si="0" ref="G15:H19">G16</f>
        <v>1556.1</v>
      </c>
      <c r="H15" s="57">
        <f t="shared" si="0"/>
        <v>1556.1</v>
      </c>
    </row>
    <row r="16" spans="1:8" ht="30" customHeight="1">
      <c r="A16" s="161" t="s">
        <v>226</v>
      </c>
      <c r="B16" s="58" t="s">
        <v>155</v>
      </c>
      <c r="C16" s="162" t="s">
        <v>357</v>
      </c>
      <c r="D16" s="162" t="s">
        <v>358</v>
      </c>
      <c r="E16" s="74" t="s">
        <v>105</v>
      </c>
      <c r="F16" s="163"/>
      <c r="G16" s="164">
        <f t="shared" si="0"/>
        <v>1556.1</v>
      </c>
      <c r="H16" s="164">
        <f t="shared" si="0"/>
        <v>1556.1</v>
      </c>
    </row>
    <row r="17" spans="1:8" ht="13.5" customHeight="1">
      <c r="A17" s="165" t="s">
        <v>183</v>
      </c>
      <c r="B17" s="44" t="s">
        <v>155</v>
      </c>
      <c r="C17" s="166" t="s">
        <v>357</v>
      </c>
      <c r="D17" s="166" t="s">
        <v>358</v>
      </c>
      <c r="E17" s="51" t="s">
        <v>106</v>
      </c>
      <c r="F17" s="166"/>
      <c r="G17" s="167">
        <f t="shared" si="0"/>
        <v>1556.1</v>
      </c>
      <c r="H17" s="167">
        <f t="shared" si="0"/>
        <v>1556.1</v>
      </c>
    </row>
    <row r="18" spans="1:9" ht="27.75" customHeight="1">
      <c r="A18" s="125" t="s">
        <v>184</v>
      </c>
      <c r="B18" s="37" t="s">
        <v>155</v>
      </c>
      <c r="C18" s="140" t="s">
        <v>357</v>
      </c>
      <c r="D18" s="140" t="s">
        <v>358</v>
      </c>
      <c r="E18" s="48" t="s">
        <v>107</v>
      </c>
      <c r="F18" s="168"/>
      <c r="G18" s="169">
        <f t="shared" si="0"/>
        <v>1556.1</v>
      </c>
      <c r="H18" s="169">
        <f t="shared" si="0"/>
        <v>1556.1</v>
      </c>
      <c r="I18" s="170"/>
    </row>
    <row r="19" spans="1:8" ht="54" customHeight="1">
      <c r="A19" s="59" t="s">
        <v>227</v>
      </c>
      <c r="B19" s="37" t="s">
        <v>155</v>
      </c>
      <c r="C19" s="140" t="s">
        <v>357</v>
      </c>
      <c r="D19" s="140" t="s">
        <v>358</v>
      </c>
      <c r="E19" s="48" t="s">
        <v>107</v>
      </c>
      <c r="F19" s="168" t="s">
        <v>535</v>
      </c>
      <c r="G19" s="169">
        <f t="shared" si="0"/>
        <v>1556.1</v>
      </c>
      <c r="H19" s="169">
        <f t="shared" si="0"/>
        <v>1556.1</v>
      </c>
    </row>
    <row r="20" spans="1:8" ht="17.25" customHeight="1">
      <c r="A20" s="59" t="s">
        <v>228</v>
      </c>
      <c r="B20" s="37" t="s">
        <v>155</v>
      </c>
      <c r="C20" s="140" t="s">
        <v>357</v>
      </c>
      <c r="D20" s="140" t="s">
        <v>358</v>
      </c>
      <c r="E20" s="48" t="s">
        <v>107</v>
      </c>
      <c r="F20" s="168" t="s">
        <v>459</v>
      </c>
      <c r="G20" s="169">
        <f>G21+G22</f>
        <v>1556.1</v>
      </c>
      <c r="H20" s="169">
        <f>H21+H22</f>
        <v>1556.1</v>
      </c>
    </row>
    <row r="21" spans="1:8" ht="15.75">
      <c r="A21" s="125" t="s">
        <v>185</v>
      </c>
      <c r="B21" s="37" t="s">
        <v>155</v>
      </c>
      <c r="C21" s="140" t="s">
        <v>357</v>
      </c>
      <c r="D21" s="140" t="s">
        <v>358</v>
      </c>
      <c r="E21" s="48" t="s">
        <v>107</v>
      </c>
      <c r="F21" s="140">
        <v>121</v>
      </c>
      <c r="G21" s="171">
        <v>1196.2</v>
      </c>
      <c r="H21" s="171">
        <v>1196.2</v>
      </c>
    </row>
    <row r="22" spans="1:8" ht="38.25">
      <c r="A22" s="125" t="s">
        <v>187</v>
      </c>
      <c r="B22" s="37" t="s">
        <v>155</v>
      </c>
      <c r="C22" s="140" t="s">
        <v>357</v>
      </c>
      <c r="D22" s="140" t="s">
        <v>358</v>
      </c>
      <c r="E22" s="48" t="s">
        <v>107</v>
      </c>
      <c r="F22" s="140" t="s">
        <v>188</v>
      </c>
      <c r="G22" s="171">
        <v>359.9</v>
      </c>
      <c r="H22" s="171">
        <v>359.9</v>
      </c>
    </row>
    <row r="23" spans="1:10" s="160" customFormat="1" ht="42" customHeight="1">
      <c r="A23" s="54" t="s">
        <v>380</v>
      </c>
      <c r="B23" s="37" t="s">
        <v>155</v>
      </c>
      <c r="C23" s="34" t="s">
        <v>357</v>
      </c>
      <c r="D23" s="34" t="s">
        <v>360</v>
      </c>
      <c r="E23" s="148"/>
      <c r="F23" s="34"/>
      <c r="G23" s="35">
        <f aca="true" t="shared" si="1" ref="G23:H27">G24</f>
        <v>1027.1</v>
      </c>
      <c r="H23" s="35">
        <f t="shared" si="1"/>
        <v>1027.1</v>
      </c>
      <c r="J23" s="172"/>
    </row>
    <row r="24" spans="1:8" ht="27" customHeight="1">
      <c r="A24" s="161" t="s">
        <v>189</v>
      </c>
      <c r="B24" s="37" t="s">
        <v>155</v>
      </c>
      <c r="C24" s="50" t="s">
        <v>357</v>
      </c>
      <c r="D24" s="50" t="s">
        <v>360</v>
      </c>
      <c r="E24" s="74" t="s">
        <v>108</v>
      </c>
      <c r="F24" s="50"/>
      <c r="G24" s="173">
        <f t="shared" si="1"/>
        <v>1027.1</v>
      </c>
      <c r="H24" s="173">
        <f t="shared" si="1"/>
        <v>1027.1</v>
      </c>
    </row>
    <row r="25" spans="1:8" ht="15" customHeight="1">
      <c r="A25" s="174" t="s">
        <v>229</v>
      </c>
      <c r="B25" s="37" t="s">
        <v>155</v>
      </c>
      <c r="C25" s="45" t="s">
        <v>357</v>
      </c>
      <c r="D25" s="45" t="s">
        <v>360</v>
      </c>
      <c r="E25" s="51" t="s">
        <v>109</v>
      </c>
      <c r="F25" s="62"/>
      <c r="G25" s="175">
        <f t="shared" si="1"/>
        <v>1027.1</v>
      </c>
      <c r="H25" s="175">
        <f t="shared" si="1"/>
        <v>1027.1</v>
      </c>
    </row>
    <row r="26" spans="1:8" ht="25.5" customHeight="1">
      <c r="A26" s="125" t="s">
        <v>184</v>
      </c>
      <c r="B26" s="37" t="s">
        <v>155</v>
      </c>
      <c r="C26" s="24" t="s">
        <v>357</v>
      </c>
      <c r="D26" s="24" t="s">
        <v>360</v>
      </c>
      <c r="E26" s="48" t="s">
        <v>110</v>
      </c>
      <c r="F26" s="25"/>
      <c r="G26" s="169">
        <f t="shared" si="1"/>
        <v>1027.1</v>
      </c>
      <c r="H26" s="169">
        <f t="shared" si="1"/>
        <v>1027.1</v>
      </c>
    </row>
    <row r="27" spans="1:8" ht="51.75" customHeight="1">
      <c r="A27" s="59" t="s">
        <v>227</v>
      </c>
      <c r="B27" s="37" t="s">
        <v>155</v>
      </c>
      <c r="C27" s="24" t="s">
        <v>357</v>
      </c>
      <c r="D27" s="24" t="s">
        <v>360</v>
      </c>
      <c r="E27" s="48" t="s">
        <v>110</v>
      </c>
      <c r="F27" s="25" t="s">
        <v>535</v>
      </c>
      <c r="G27" s="169">
        <f t="shared" si="1"/>
        <v>1027.1</v>
      </c>
      <c r="H27" s="169">
        <f t="shared" si="1"/>
        <v>1027.1</v>
      </c>
    </row>
    <row r="28" spans="1:8" ht="17.25" customHeight="1">
      <c r="A28" s="59" t="s">
        <v>228</v>
      </c>
      <c r="B28" s="37" t="s">
        <v>155</v>
      </c>
      <c r="C28" s="24" t="s">
        <v>357</v>
      </c>
      <c r="D28" s="24" t="s">
        <v>360</v>
      </c>
      <c r="E28" s="48" t="s">
        <v>110</v>
      </c>
      <c r="F28" s="25" t="s">
        <v>459</v>
      </c>
      <c r="G28" s="169">
        <f>G29+G30</f>
        <v>1027.1</v>
      </c>
      <c r="H28" s="169">
        <f>H29+H30</f>
        <v>1027.1</v>
      </c>
    </row>
    <row r="29" spans="1:8" ht="15.75">
      <c r="A29" s="125" t="s">
        <v>185</v>
      </c>
      <c r="B29" s="37" t="s">
        <v>155</v>
      </c>
      <c r="C29" s="140" t="s">
        <v>357</v>
      </c>
      <c r="D29" s="140" t="s">
        <v>360</v>
      </c>
      <c r="E29" s="48" t="s">
        <v>110</v>
      </c>
      <c r="F29" s="140">
        <v>121</v>
      </c>
      <c r="G29" s="171">
        <v>789.8</v>
      </c>
      <c r="H29" s="171">
        <v>789.8</v>
      </c>
    </row>
    <row r="30" spans="1:8" ht="38.25">
      <c r="A30" s="125" t="s">
        <v>187</v>
      </c>
      <c r="B30" s="37" t="s">
        <v>155</v>
      </c>
      <c r="C30" s="140" t="s">
        <v>357</v>
      </c>
      <c r="D30" s="140" t="s">
        <v>360</v>
      </c>
      <c r="E30" s="48" t="s">
        <v>110</v>
      </c>
      <c r="F30" s="140" t="s">
        <v>188</v>
      </c>
      <c r="G30" s="171">
        <v>237.3</v>
      </c>
      <c r="H30" s="171">
        <v>237.3</v>
      </c>
    </row>
    <row r="31" spans="1:8" s="160" customFormat="1" ht="40.5" customHeight="1">
      <c r="A31" s="176" t="s">
        <v>350</v>
      </c>
      <c r="B31" s="36" t="s">
        <v>155</v>
      </c>
      <c r="C31" s="177" t="s">
        <v>357</v>
      </c>
      <c r="D31" s="177" t="s">
        <v>359</v>
      </c>
      <c r="E31" s="148"/>
      <c r="F31" s="177"/>
      <c r="G31" s="63">
        <f>G32</f>
        <v>10134.47</v>
      </c>
      <c r="H31" s="63">
        <f>H32</f>
        <v>9906.050000000001</v>
      </c>
    </row>
    <row r="32" spans="1:8" ht="30" customHeight="1">
      <c r="A32" s="46" t="s">
        <v>298</v>
      </c>
      <c r="B32" s="58" t="s">
        <v>155</v>
      </c>
      <c r="C32" s="50" t="s">
        <v>357</v>
      </c>
      <c r="D32" s="50" t="s">
        <v>359</v>
      </c>
      <c r="E32" s="74" t="s">
        <v>111</v>
      </c>
      <c r="F32" s="50"/>
      <c r="G32" s="178">
        <f>G33+G52</f>
        <v>10134.47</v>
      </c>
      <c r="H32" s="178">
        <f>H33+H52</f>
        <v>9906.050000000001</v>
      </c>
    </row>
    <row r="33" spans="1:8" ht="26.25" customHeight="1">
      <c r="A33" s="26" t="s">
        <v>230</v>
      </c>
      <c r="B33" s="37" t="s">
        <v>155</v>
      </c>
      <c r="C33" s="24" t="s">
        <v>357</v>
      </c>
      <c r="D33" s="24" t="s">
        <v>359</v>
      </c>
      <c r="E33" s="48" t="s">
        <v>112</v>
      </c>
      <c r="F33" s="24"/>
      <c r="G33" s="179">
        <f>G34+G40</f>
        <v>10130.57</v>
      </c>
      <c r="H33" s="179">
        <f>H34+H40</f>
        <v>9902.150000000001</v>
      </c>
    </row>
    <row r="34" spans="1:8" ht="27" customHeight="1">
      <c r="A34" s="125" t="s">
        <v>184</v>
      </c>
      <c r="B34" s="37" t="s">
        <v>155</v>
      </c>
      <c r="C34" s="24" t="s">
        <v>357</v>
      </c>
      <c r="D34" s="24" t="s">
        <v>359</v>
      </c>
      <c r="E34" s="48" t="s">
        <v>113</v>
      </c>
      <c r="F34" s="24"/>
      <c r="G34" s="180">
        <f>G35</f>
        <v>9232.57</v>
      </c>
      <c r="H34" s="180">
        <f>H35</f>
        <v>9019.45</v>
      </c>
    </row>
    <row r="35" spans="1:8" ht="43.5" customHeight="1">
      <c r="A35" s="59" t="s">
        <v>227</v>
      </c>
      <c r="B35" s="37" t="s">
        <v>155</v>
      </c>
      <c r="C35" s="24" t="s">
        <v>357</v>
      </c>
      <c r="D35" s="24" t="s">
        <v>359</v>
      </c>
      <c r="E35" s="48" t="s">
        <v>113</v>
      </c>
      <c r="F35" s="24" t="s">
        <v>535</v>
      </c>
      <c r="G35" s="180">
        <f>G36</f>
        <v>9232.57</v>
      </c>
      <c r="H35" s="180">
        <f>H36</f>
        <v>9019.45</v>
      </c>
    </row>
    <row r="36" spans="1:8" ht="16.5" customHeight="1">
      <c r="A36" s="125" t="s">
        <v>193</v>
      </c>
      <c r="B36" s="37" t="s">
        <v>155</v>
      </c>
      <c r="C36" s="24" t="s">
        <v>357</v>
      </c>
      <c r="D36" s="24" t="s">
        <v>359</v>
      </c>
      <c r="E36" s="48" t="s">
        <v>113</v>
      </c>
      <c r="F36" s="24" t="s">
        <v>459</v>
      </c>
      <c r="G36" s="144">
        <f>G37+G39+G38</f>
        <v>9232.57</v>
      </c>
      <c r="H36" s="144">
        <f>H37+H39+H38</f>
        <v>9019.45</v>
      </c>
    </row>
    <row r="37" spans="1:8" ht="15.75">
      <c r="A37" s="125" t="s">
        <v>185</v>
      </c>
      <c r="B37" s="37" t="s">
        <v>155</v>
      </c>
      <c r="C37" s="24" t="s">
        <v>357</v>
      </c>
      <c r="D37" s="24" t="s">
        <v>359</v>
      </c>
      <c r="E37" s="48" t="s">
        <v>113</v>
      </c>
      <c r="F37" s="24" t="s">
        <v>372</v>
      </c>
      <c r="G37" s="181">
        <f>7790.4-885.13</f>
        <v>6905.2699999999995</v>
      </c>
      <c r="H37" s="181">
        <f>7790.4-885.13-213.12</f>
        <v>6692.15</v>
      </c>
    </row>
    <row r="38" spans="1:8" ht="15.75">
      <c r="A38" s="125" t="s">
        <v>196</v>
      </c>
      <c r="B38" s="37" t="s">
        <v>155</v>
      </c>
      <c r="C38" s="24" t="s">
        <v>357</v>
      </c>
      <c r="D38" s="24" t="s">
        <v>359</v>
      </c>
      <c r="E38" s="48" t="s">
        <v>113</v>
      </c>
      <c r="F38" s="24" t="s">
        <v>373</v>
      </c>
      <c r="G38" s="181">
        <v>0</v>
      </c>
      <c r="H38" s="181">
        <v>0</v>
      </c>
    </row>
    <row r="39" spans="1:8" ht="41.25" customHeight="1">
      <c r="A39" s="125" t="s">
        <v>187</v>
      </c>
      <c r="B39" s="37" t="s">
        <v>155</v>
      </c>
      <c r="C39" s="24" t="s">
        <v>357</v>
      </c>
      <c r="D39" s="24" t="s">
        <v>359</v>
      </c>
      <c r="E39" s="48" t="s">
        <v>113</v>
      </c>
      <c r="F39" s="24" t="s">
        <v>188</v>
      </c>
      <c r="G39" s="303">
        <v>2327.3</v>
      </c>
      <c r="H39" s="303">
        <v>2327.3</v>
      </c>
    </row>
    <row r="40" spans="1:8" ht="19.5" customHeight="1">
      <c r="A40" s="125" t="s">
        <v>192</v>
      </c>
      <c r="B40" s="37" t="s">
        <v>155</v>
      </c>
      <c r="C40" s="24" t="s">
        <v>357</v>
      </c>
      <c r="D40" s="24" t="s">
        <v>359</v>
      </c>
      <c r="E40" s="48" t="s">
        <v>114</v>
      </c>
      <c r="F40" s="24"/>
      <c r="G40" s="179">
        <f>G41+G46</f>
        <v>898</v>
      </c>
      <c r="H40" s="179">
        <f>H41+H46</f>
        <v>882.7</v>
      </c>
    </row>
    <row r="41" spans="1:8" ht="29.25" customHeight="1">
      <c r="A41" s="28" t="s">
        <v>231</v>
      </c>
      <c r="B41" s="37" t="s">
        <v>155</v>
      </c>
      <c r="C41" s="24" t="s">
        <v>357</v>
      </c>
      <c r="D41" s="24" t="s">
        <v>359</v>
      </c>
      <c r="E41" s="48" t="s">
        <v>114</v>
      </c>
      <c r="F41" s="24" t="s">
        <v>232</v>
      </c>
      <c r="G41" s="179">
        <f>G42</f>
        <v>898</v>
      </c>
      <c r="H41" s="179">
        <f>H42</f>
        <v>882.7</v>
      </c>
    </row>
    <row r="42" spans="1:8" ht="28.5" customHeight="1">
      <c r="A42" s="125" t="s">
        <v>233</v>
      </c>
      <c r="B42" s="37" t="s">
        <v>155</v>
      </c>
      <c r="C42" s="24" t="s">
        <v>357</v>
      </c>
      <c r="D42" s="24" t="s">
        <v>359</v>
      </c>
      <c r="E42" s="48" t="s">
        <v>114</v>
      </c>
      <c r="F42" s="24" t="s">
        <v>194</v>
      </c>
      <c r="G42" s="181">
        <f>G43+G44+G45</f>
        <v>898</v>
      </c>
      <c r="H42" s="181">
        <f>H43+H44+H45</f>
        <v>882.7</v>
      </c>
    </row>
    <row r="43" spans="1:8" ht="25.5">
      <c r="A43" s="26" t="s">
        <v>374</v>
      </c>
      <c r="B43" s="37" t="s">
        <v>155</v>
      </c>
      <c r="C43" s="24" t="s">
        <v>357</v>
      </c>
      <c r="D43" s="24" t="s">
        <v>359</v>
      </c>
      <c r="E43" s="48" t="s">
        <v>114</v>
      </c>
      <c r="F43" s="24" t="s">
        <v>375</v>
      </c>
      <c r="G43" s="303">
        <v>0</v>
      </c>
      <c r="H43" s="179">
        <v>0</v>
      </c>
    </row>
    <row r="44" spans="1:8" ht="27" customHeight="1">
      <c r="A44" s="26" t="s">
        <v>452</v>
      </c>
      <c r="B44" s="37" t="s">
        <v>155</v>
      </c>
      <c r="C44" s="24" t="s">
        <v>357</v>
      </c>
      <c r="D44" s="24" t="s">
        <v>359</v>
      </c>
      <c r="E44" s="48" t="s">
        <v>114</v>
      </c>
      <c r="F44" s="24" t="s">
        <v>376</v>
      </c>
      <c r="G44" s="179">
        <v>166</v>
      </c>
      <c r="H44" s="179">
        <v>150.7</v>
      </c>
    </row>
    <row r="45" spans="1:8" ht="27" customHeight="1">
      <c r="A45" s="26" t="s">
        <v>707</v>
      </c>
      <c r="B45" s="37" t="s">
        <v>155</v>
      </c>
      <c r="C45" s="24" t="s">
        <v>357</v>
      </c>
      <c r="D45" s="24" t="s">
        <v>359</v>
      </c>
      <c r="E45" s="48" t="s">
        <v>114</v>
      </c>
      <c r="F45" s="24" t="s">
        <v>708</v>
      </c>
      <c r="G45" s="179">
        <v>732</v>
      </c>
      <c r="H45" s="179">
        <v>732</v>
      </c>
    </row>
    <row r="46" spans="1:8" ht="16.5" customHeight="1">
      <c r="A46" s="26" t="s">
        <v>45</v>
      </c>
      <c r="B46" s="37" t="s">
        <v>155</v>
      </c>
      <c r="C46" s="24" t="s">
        <v>357</v>
      </c>
      <c r="D46" s="24" t="s">
        <v>359</v>
      </c>
      <c r="E46" s="48" t="s">
        <v>114</v>
      </c>
      <c r="F46" s="24" t="s">
        <v>234</v>
      </c>
      <c r="G46" s="181">
        <f>G47+G49</f>
        <v>0</v>
      </c>
      <c r="H46" s="181">
        <f>H47+H49</f>
        <v>0</v>
      </c>
    </row>
    <row r="47" spans="1:8" ht="16.5" customHeight="1">
      <c r="A47" s="26" t="s">
        <v>235</v>
      </c>
      <c r="B47" s="37" t="s">
        <v>534</v>
      </c>
      <c r="C47" s="24" t="s">
        <v>357</v>
      </c>
      <c r="D47" s="24" t="s">
        <v>359</v>
      </c>
      <c r="E47" s="48" t="s">
        <v>114</v>
      </c>
      <c r="F47" s="24" t="s">
        <v>236</v>
      </c>
      <c r="G47" s="181">
        <f>G48</f>
        <v>0</v>
      </c>
      <c r="H47" s="181">
        <f>H48</f>
        <v>0</v>
      </c>
    </row>
    <row r="48" spans="1:8" ht="66.75" customHeight="1">
      <c r="A48" s="182" t="s">
        <v>237</v>
      </c>
      <c r="B48" s="37" t="s">
        <v>534</v>
      </c>
      <c r="C48" s="24" t="s">
        <v>357</v>
      </c>
      <c r="D48" s="24" t="s">
        <v>359</v>
      </c>
      <c r="E48" s="48" t="s">
        <v>114</v>
      </c>
      <c r="F48" s="24" t="s">
        <v>294</v>
      </c>
      <c r="G48" s="181"/>
      <c r="H48" s="181"/>
    </row>
    <row r="49" spans="1:8" ht="18" customHeight="1">
      <c r="A49" s="28" t="s">
        <v>238</v>
      </c>
      <c r="B49" s="37" t="s">
        <v>155</v>
      </c>
      <c r="C49" s="24" t="s">
        <v>357</v>
      </c>
      <c r="D49" s="24" t="s">
        <v>359</v>
      </c>
      <c r="E49" s="48" t="s">
        <v>114</v>
      </c>
      <c r="F49" s="24" t="s">
        <v>197</v>
      </c>
      <c r="G49" s="181">
        <f>G50+G51</f>
        <v>0</v>
      </c>
      <c r="H49" s="179">
        <f>H50+H51</f>
        <v>0</v>
      </c>
    </row>
    <row r="50" spans="1:8" ht="17.25" customHeight="1">
      <c r="A50" s="28" t="s">
        <v>239</v>
      </c>
      <c r="B50" s="37" t="s">
        <v>155</v>
      </c>
      <c r="C50" s="24" t="s">
        <v>357</v>
      </c>
      <c r="D50" s="24" t="s">
        <v>359</v>
      </c>
      <c r="E50" s="48" t="s">
        <v>114</v>
      </c>
      <c r="F50" s="24" t="s">
        <v>378</v>
      </c>
      <c r="G50" s="181">
        <v>0</v>
      </c>
      <c r="H50" s="179">
        <v>0</v>
      </c>
    </row>
    <row r="51" spans="1:8" ht="17.25" customHeight="1">
      <c r="A51" s="28" t="s">
        <v>200</v>
      </c>
      <c r="B51" s="37" t="s">
        <v>155</v>
      </c>
      <c r="C51" s="24" t="s">
        <v>357</v>
      </c>
      <c r="D51" s="24" t="s">
        <v>359</v>
      </c>
      <c r="E51" s="48" t="s">
        <v>114</v>
      </c>
      <c r="F51" s="24" t="s">
        <v>199</v>
      </c>
      <c r="G51" s="181">
        <v>0</v>
      </c>
      <c r="H51" s="179">
        <v>0</v>
      </c>
    </row>
    <row r="52" spans="1:10" ht="29.25" customHeight="1">
      <c r="A52" s="66" t="s">
        <v>240</v>
      </c>
      <c r="B52" s="36" t="s">
        <v>155</v>
      </c>
      <c r="C52" s="50" t="s">
        <v>357</v>
      </c>
      <c r="D52" s="50" t="s">
        <v>359</v>
      </c>
      <c r="E52" s="74" t="s">
        <v>116</v>
      </c>
      <c r="F52" s="50"/>
      <c r="G52" s="173">
        <f aca="true" t="shared" si="2" ref="G52:H54">G53</f>
        <v>3.9</v>
      </c>
      <c r="H52" s="173">
        <f t="shared" si="2"/>
        <v>3.9</v>
      </c>
      <c r="J52" s="127"/>
    </row>
    <row r="53" spans="1:8" ht="30.75" customHeight="1">
      <c r="A53" s="183" t="s">
        <v>203</v>
      </c>
      <c r="B53" s="44" t="s">
        <v>155</v>
      </c>
      <c r="C53" s="45" t="s">
        <v>357</v>
      </c>
      <c r="D53" s="45" t="s">
        <v>359</v>
      </c>
      <c r="E53" s="51" t="s">
        <v>115</v>
      </c>
      <c r="F53" s="45"/>
      <c r="G53" s="175">
        <f t="shared" si="2"/>
        <v>3.9</v>
      </c>
      <c r="H53" s="175">
        <f t="shared" si="2"/>
        <v>3.9</v>
      </c>
    </row>
    <row r="54" spans="1:8" ht="30.75" customHeight="1">
      <c r="A54" s="28" t="s">
        <v>231</v>
      </c>
      <c r="B54" s="37" t="s">
        <v>155</v>
      </c>
      <c r="C54" s="45" t="s">
        <v>357</v>
      </c>
      <c r="D54" s="45" t="s">
        <v>359</v>
      </c>
      <c r="E54" s="51" t="s">
        <v>115</v>
      </c>
      <c r="F54" s="29" t="s">
        <v>232</v>
      </c>
      <c r="G54" s="175">
        <f t="shared" si="2"/>
        <v>3.9</v>
      </c>
      <c r="H54" s="175">
        <f t="shared" si="2"/>
        <v>3.9</v>
      </c>
    </row>
    <row r="55" spans="1:8" ht="30.75" customHeight="1">
      <c r="A55" s="125" t="s">
        <v>233</v>
      </c>
      <c r="B55" s="37" t="s">
        <v>155</v>
      </c>
      <c r="C55" s="24" t="s">
        <v>357</v>
      </c>
      <c r="D55" s="24" t="s">
        <v>359</v>
      </c>
      <c r="E55" s="48" t="s">
        <v>115</v>
      </c>
      <c r="F55" s="24" t="s">
        <v>194</v>
      </c>
      <c r="G55" s="181">
        <f>G56</f>
        <v>3.9</v>
      </c>
      <c r="H55" s="181">
        <f>H56</f>
        <v>3.9</v>
      </c>
    </row>
    <row r="56" spans="1:8" ht="25.5" customHeight="1">
      <c r="A56" s="26" t="s">
        <v>452</v>
      </c>
      <c r="B56" s="37" t="s">
        <v>155</v>
      </c>
      <c r="C56" s="24" t="s">
        <v>357</v>
      </c>
      <c r="D56" s="24" t="s">
        <v>359</v>
      </c>
      <c r="E56" s="48" t="s">
        <v>115</v>
      </c>
      <c r="F56" s="24" t="s">
        <v>376</v>
      </c>
      <c r="G56" s="181">
        <v>3.9</v>
      </c>
      <c r="H56" s="181">
        <v>3.9</v>
      </c>
    </row>
    <row r="57" spans="1:8" s="160" customFormat="1" ht="14.25" customHeight="1">
      <c r="A57" s="54" t="s">
        <v>381</v>
      </c>
      <c r="B57" s="36" t="s">
        <v>155</v>
      </c>
      <c r="C57" s="101" t="s">
        <v>357</v>
      </c>
      <c r="D57" s="101" t="s">
        <v>368</v>
      </c>
      <c r="E57" s="148"/>
      <c r="F57" s="101"/>
      <c r="G57" s="136">
        <f>G58+G69</f>
        <v>167.7</v>
      </c>
      <c r="H57" s="136">
        <f>H58+H69</f>
        <v>167.7</v>
      </c>
    </row>
    <row r="58" spans="1:8" ht="29.25" customHeight="1">
      <c r="A58" s="66" t="s">
        <v>240</v>
      </c>
      <c r="B58" s="58" t="s">
        <v>155</v>
      </c>
      <c r="C58" s="50" t="s">
        <v>357</v>
      </c>
      <c r="D58" s="50" t="s">
        <v>368</v>
      </c>
      <c r="E58" s="74" t="s">
        <v>116</v>
      </c>
      <c r="F58" s="50"/>
      <c r="G58" s="173">
        <f>G59</f>
        <v>167.7</v>
      </c>
      <c r="H58" s="173">
        <f>H59</f>
        <v>167.7</v>
      </c>
    </row>
    <row r="59" spans="1:8" s="139" customFormat="1" ht="29.25" customHeight="1">
      <c r="A59" s="184" t="s">
        <v>204</v>
      </c>
      <c r="B59" s="37" t="s">
        <v>155</v>
      </c>
      <c r="C59" s="62" t="s">
        <v>357</v>
      </c>
      <c r="D59" s="62" t="s">
        <v>368</v>
      </c>
      <c r="E59" s="51" t="s">
        <v>602</v>
      </c>
      <c r="F59" s="62"/>
      <c r="G59" s="138">
        <f>G60+G64</f>
        <v>167.7</v>
      </c>
      <c r="H59" s="138">
        <f>H60+H64</f>
        <v>167.7</v>
      </c>
    </row>
    <row r="60" spans="1:8" s="139" customFormat="1" ht="43.5" customHeight="1">
      <c r="A60" s="59" t="s">
        <v>227</v>
      </c>
      <c r="B60" s="37" t="s">
        <v>155</v>
      </c>
      <c r="C60" s="40" t="s">
        <v>357</v>
      </c>
      <c r="D60" s="40" t="s">
        <v>368</v>
      </c>
      <c r="E60" s="71" t="s">
        <v>602</v>
      </c>
      <c r="F60" s="40" t="s">
        <v>535</v>
      </c>
      <c r="G60" s="138">
        <f>G61</f>
        <v>131.7</v>
      </c>
      <c r="H60" s="138">
        <f>H61</f>
        <v>131.7</v>
      </c>
    </row>
    <row r="61" spans="1:8" ht="17.25" customHeight="1">
      <c r="A61" s="125" t="s">
        <v>193</v>
      </c>
      <c r="B61" s="37" t="s">
        <v>155</v>
      </c>
      <c r="C61" s="25" t="s">
        <v>357</v>
      </c>
      <c r="D61" s="25" t="s">
        <v>368</v>
      </c>
      <c r="E61" s="48" t="s">
        <v>602</v>
      </c>
      <c r="F61" s="25" t="s">
        <v>459</v>
      </c>
      <c r="G61" s="144">
        <f>G62+G63</f>
        <v>131.7</v>
      </c>
      <c r="H61" s="144">
        <f>H62+H63</f>
        <v>131.7</v>
      </c>
    </row>
    <row r="62" spans="1:8" ht="15.75">
      <c r="A62" s="125" t="s">
        <v>185</v>
      </c>
      <c r="B62" s="37" t="s">
        <v>155</v>
      </c>
      <c r="C62" s="25" t="s">
        <v>357</v>
      </c>
      <c r="D62" s="25" t="s">
        <v>368</v>
      </c>
      <c r="E62" s="48" t="s">
        <v>602</v>
      </c>
      <c r="F62" s="24" t="s">
        <v>372</v>
      </c>
      <c r="G62" s="303">
        <v>100.2</v>
      </c>
      <c r="H62" s="303">
        <v>100.2</v>
      </c>
    </row>
    <row r="63" spans="1:8" ht="38.25">
      <c r="A63" s="125" t="s">
        <v>187</v>
      </c>
      <c r="B63" s="37" t="s">
        <v>155</v>
      </c>
      <c r="C63" s="25" t="s">
        <v>357</v>
      </c>
      <c r="D63" s="25" t="s">
        <v>368</v>
      </c>
      <c r="E63" s="48" t="s">
        <v>602</v>
      </c>
      <c r="F63" s="24" t="s">
        <v>188</v>
      </c>
      <c r="G63" s="303">
        <v>31.5</v>
      </c>
      <c r="H63" s="303">
        <v>31.5</v>
      </c>
    </row>
    <row r="64" spans="1:8" ht="25.5">
      <c r="A64" s="28" t="s">
        <v>231</v>
      </c>
      <c r="B64" s="37" t="s">
        <v>155</v>
      </c>
      <c r="C64" s="25" t="s">
        <v>357</v>
      </c>
      <c r="D64" s="25" t="s">
        <v>368</v>
      </c>
      <c r="E64" s="48" t="s">
        <v>602</v>
      </c>
      <c r="F64" s="24" t="s">
        <v>232</v>
      </c>
      <c r="G64" s="181">
        <f>G65</f>
        <v>36</v>
      </c>
      <c r="H64" s="181">
        <f>H65</f>
        <v>36</v>
      </c>
    </row>
    <row r="65" spans="1:8" ht="25.5">
      <c r="A65" s="125" t="s">
        <v>195</v>
      </c>
      <c r="B65" s="37" t="s">
        <v>155</v>
      </c>
      <c r="C65" s="25" t="s">
        <v>357</v>
      </c>
      <c r="D65" s="25" t="s">
        <v>368</v>
      </c>
      <c r="E65" s="48" t="s">
        <v>602</v>
      </c>
      <c r="F65" s="24" t="s">
        <v>194</v>
      </c>
      <c r="G65" s="181">
        <f>G66+G67+G68</f>
        <v>36</v>
      </c>
      <c r="H65" s="181">
        <f>H66+H67+H68</f>
        <v>36</v>
      </c>
    </row>
    <row r="66" spans="1:8" ht="25.5">
      <c r="A66" s="26" t="s">
        <v>374</v>
      </c>
      <c r="B66" s="37" t="s">
        <v>155</v>
      </c>
      <c r="C66" s="25" t="s">
        <v>357</v>
      </c>
      <c r="D66" s="25" t="s">
        <v>368</v>
      </c>
      <c r="E66" s="48" t="s">
        <v>602</v>
      </c>
      <c r="F66" s="24" t="s">
        <v>375</v>
      </c>
      <c r="G66" s="328">
        <v>6</v>
      </c>
      <c r="H66" s="328">
        <v>6</v>
      </c>
    </row>
    <row r="67" spans="1:8" ht="28.5" customHeight="1">
      <c r="A67" s="26" t="s">
        <v>452</v>
      </c>
      <c r="B67" s="37" t="s">
        <v>155</v>
      </c>
      <c r="C67" s="25" t="s">
        <v>357</v>
      </c>
      <c r="D67" s="25" t="s">
        <v>368</v>
      </c>
      <c r="E67" s="48" t="s">
        <v>602</v>
      </c>
      <c r="F67" s="24" t="s">
        <v>376</v>
      </c>
      <c r="G67" s="303">
        <v>10</v>
      </c>
      <c r="H67" s="303">
        <v>10</v>
      </c>
    </row>
    <row r="68" spans="1:8" ht="28.5" customHeight="1">
      <c r="A68" s="26" t="s">
        <v>707</v>
      </c>
      <c r="B68" s="37" t="s">
        <v>155</v>
      </c>
      <c r="C68" s="25" t="s">
        <v>357</v>
      </c>
      <c r="D68" s="25" t="s">
        <v>368</v>
      </c>
      <c r="E68" s="48" t="s">
        <v>602</v>
      </c>
      <c r="F68" s="24" t="s">
        <v>708</v>
      </c>
      <c r="G68" s="303">
        <v>20</v>
      </c>
      <c r="H68" s="303">
        <v>20</v>
      </c>
    </row>
    <row r="69" spans="1:8" s="185" customFormat="1" ht="28.5" customHeight="1">
      <c r="A69" s="64" t="s">
        <v>206</v>
      </c>
      <c r="B69" s="58" t="s">
        <v>155</v>
      </c>
      <c r="C69" s="69" t="s">
        <v>357</v>
      </c>
      <c r="D69" s="69" t="s">
        <v>368</v>
      </c>
      <c r="E69" s="74" t="s">
        <v>118</v>
      </c>
      <c r="F69" s="50"/>
      <c r="G69" s="173">
        <f>G70+G74</f>
        <v>0</v>
      </c>
      <c r="H69" s="173">
        <f>H70+H74</f>
        <v>0</v>
      </c>
    </row>
    <row r="70" spans="1:8" s="139" customFormat="1" ht="28.5" customHeight="1">
      <c r="A70" s="46" t="s">
        <v>207</v>
      </c>
      <c r="B70" s="44" t="s">
        <v>155</v>
      </c>
      <c r="C70" s="62" t="s">
        <v>357</v>
      </c>
      <c r="D70" s="62" t="s">
        <v>368</v>
      </c>
      <c r="E70" s="51" t="s">
        <v>119</v>
      </c>
      <c r="F70" s="45"/>
      <c r="G70" s="175">
        <f aca="true" t="shared" si="3" ref="G70:H72">G71</f>
        <v>0</v>
      </c>
      <c r="H70" s="175">
        <f t="shared" si="3"/>
        <v>0</v>
      </c>
    </row>
    <row r="71" spans="1:8" s="139" customFormat="1" ht="28.5" customHeight="1">
      <c r="A71" s="28" t="s">
        <v>231</v>
      </c>
      <c r="B71" s="37" t="s">
        <v>155</v>
      </c>
      <c r="C71" s="40" t="s">
        <v>357</v>
      </c>
      <c r="D71" s="40" t="s">
        <v>368</v>
      </c>
      <c r="E71" s="71" t="s">
        <v>119</v>
      </c>
      <c r="F71" s="29" t="s">
        <v>232</v>
      </c>
      <c r="G71" s="175">
        <f t="shared" si="3"/>
        <v>0</v>
      </c>
      <c r="H71" s="175">
        <f t="shared" si="3"/>
        <v>0</v>
      </c>
    </row>
    <row r="72" spans="1:8" s="139" customFormat="1" ht="28.5" customHeight="1">
      <c r="A72" s="125" t="s">
        <v>233</v>
      </c>
      <c r="B72" s="37" t="s">
        <v>155</v>
      </c>
      <c r="C72" s="40" t="s">
        <v>357</v>
      </c>
      <c r="D72" s="40" t="s">
        <v>368</v>
      </c>
      <c r="E72" s="71" t="s">
        <v>119</v>
      </c>
      <c r="F72" s="29" t="s">
        <v>194</v>
      </c>
      <c r="G72" s="175">
        <f t="shared" si="3"/>
        <v>0</v>
      </c>
      <c r="H72" s="175">
        <f t="shared" si="3"/>
        <v>0</v>
      </c>
    </row>
    <row r="73" spans="1:8" ht="27" customHeight="1">
      <c r="A73" s="26" t="s">
        <v>452</v>
      </c>
      <c r="B73" s="37" t="s">
        <v>155</v>
      </c>
      <c r="C73" s="40" t="s">
        <v>357</v>
      </c>
      <c r="D73" s="25" t="s">
        <v>368</v>
      </c>
      <c r="E73" s="48" t="s">
        <v>119</v>
      </c>
      <c r="F73" s="24" t="s">
        <v>376</v>
      </c>
      <c r="G73" s="181">
        <v>0</v>
      </c>
      <c r="H73" s="181">
        <v>0</v>
      </c>
    </row>
    <row r="74" spans="1:8" ht="16.5" customHeight="1">
      <c r="A74" s="26" t="s">
        <v>241</v>
      </c>
      <c r="B74" s="37" t="s">
        <v>155</v>
      </c>
      <c r="C74" s="40" t="s">
        <v>357</v>
      </c>
      <c r="D74" s="25" t="s">
        <v>368</v>
      </c>
      <c r="E74" s="48" t="s">
        <v>242</v>
      </c>
      <c r="F74" s="24"/>
      <c r="G74" s="181">
        <f aca="true" t="shared" si="4" ref="G74:H76">G75</f>
        <v>0</v>
      </c>
      <c r="H74" s="181">
        <f t="shared" si="4"/>
        <v>0</v>
      </c>
    </row>
    <row r="75" spans="1:8" ht="17.25" customHeight="1">
      <c r="A75" s="26" t="s">
        <v>45</v>
      </c>
      <c r="B75" s="37" t="s">
        <v>155</v>
      </c>
      <c r="C75" s="40" t="s">
        <v>357</v>
      </c>
      <c r="D75" s="25" t="s">
        <v>368</v>
      </c>
      <c r="E75" s="48" t="s">
        <v>242</v>
      </c>
      <c r="F75" s="24" t="s">
        <v>234</v>
      </c>
      <c r="G75" s="181">
        <f t="shared" si="4"/>
        <v>0</v>
      </c>
      <c r="H75" s="181">
        <f t="shared" si="4"/>
        <v>0</v>
      </c>
    </row>
    <row r="76" spans="1:8" ht="18" customHeight="1">
      <c r="A76" s="28" t="s">
        <v>238</v>
      </c>
      <c r="B76" s="37" t="s">
        <v>155</v>
      </c>
      <c r="C76" s="40" t="s">
        <v>357</v>
      </c>
      <c r="D76" s="25" t="s">
        <v>368</v>
      </c>
      <c r="E76" s="48" t="s">
        <v>242</v>
      </c>
      <c r="F76" s="24" t="s">
        <v>197</v>
      </c>
      <c r="G76" s="181">
        <f t="shared" si="4"/>
        <v>0</v>
      </c>
      <c r="H76" s="181">
        <f t="shared" si="4"/>
        <v>0</v>
      </c>
    </row>
    <row r="77" spans="1:8" ht="15.75" customHeight="1">
      <c r="A77" s="26" t="s">
        <v>200</v>
      </c>
      <c r="B77" s="37" t="s">
        <v>155</v>
      </c>
      <c r="C77" s="40" t="s">
        <v>357</v>
      </c>
      <c r="D77" s="25" t="s">
        <v>368</v>
      </c>
      <c r="E77" s="48" t="s">
        <v>242</v>
      </c>
      <c r="F77" s="24" t="s">
        <v>199</v>
      </c>
      <c r="G77" s="181">
        <v>0</v>
      </c>
      <c r="H77" s="181">
        <v>0</v>
      </c>
    </row>
    <row r="78" spans="1:8" s="189" customFormat="1" ht="15" customHeight="1">
      <c r="A78" s="186" t="s">
        <v>382</v>
      </c>
      <c r="B78" s="36" t="s">
        <v>155</v>
      </c>
      <c r="C78" s="187" t="s">
        <v>358</v>
      </c>
      <c r="D78" s="187"/>
      <c r="E78" s="48"/>
      <c r="F78" s="187"/>
      <c r="G78" s="188">
        <f aca="true" t="shared" si="5" ref="G78:H80">G79</f>
        <v>757.5</v>
      </c>
      <c r="H78" s="188">
        <f t="shared" si="5"/>
        <v>784.5999999999999</v>
      </c>
    </row>
    <row r="79" spans="1:8" s="68" customFormat="1" ht="15" customHeight="1">
      <c r="A79" s="190" t="s">
        <v>383</v>
      </c>
      <c r="B79" s="36" t="s">
        <v>155</v>
      </c>
      <c r="C79" s="101" t="s">
        <v>358</v>
      </c>
      <c r="D79" s="101" t="s">
        <v>360</v>
      </c>
      <c r="E79" s="148"/>
      <c r="F79" s="101"/>
      <c r="G79" s="136">
        <f t="shared" si="5"/>
        <v>757.5</v>
      </c>
      <c r="H79" s="136">
        <f t="shared" si="5"/>
        <v>784.5999999999999</v>
      </c>
    </row>
    <row r="80" spans="1:11" ht="30" customHeight="1">
      <c r="A80" s="66" t="s">
        <v>240</v>
      </c>
      <c r="B80" s="58" t="s">
        <v>155</v>
      </c>
      <c r="C80" s="69" t="s">
        <v>358</v>
      </c>
      <c r="D80" s="69" t="s">
        <v>360</v>
      </c>
      <c r="E80" s="74" t="s">
        <v>116</v>
      </c>
      <c r="F80" s="69"/>
      <c r="G80" s="191">
        <f t="shared" si="5"/>
        <v>757.5</v>
      </c>
      <c r="H80" s="191">
        <f t="shared" si="5"/>
        <v>784.5999999999999</v>
      </c>
      <c r="J80" s="127"/>
      <c r="K80" s="127"/>
    </row>
    <row r="81" spans="1:8" s="139" customFormat="1" ht="27.75" customHeight="1">
      <c r="A81" s="184" t="s">
        <v>384</v>
      </c>
      <c r="B81" s="37" t="s">
        <v>155</v>
      </c>
      <c r="C81" s="62" t="s">
        <v>358</v>
      </c>
      <c r="D81" s="62" t="s">
        <v>360</v>
      </c>
      <c r="E81" s="51" t="s">
        <v>120</v>
      </c>
      <c r="F81" s="62"/>
      <c r="G81" s="138">
        <f>G82+G87</f>
        <v>757.5</v>
      </c>
      <c r="H81" s="138">
        <f>H82+H87</f>
        <v>784.5999999999999</v>
      </c>
    </row>
    <row r="82" spans="1:8" s="139" customFormat="1" ht="42" customHeight="1">
      <c r="A82" s="59" t="s">
        <v>227</v>
      </c>
      <c r="B82" s="37" t="s">
        <v>155</v>
      </c>
      <c r="C82" s="25" t="s">
        <v>358</v>
      </c>
      <c r="D82" s="25" t="s">
        <v>360</v>
      </c>
      <c r="E82" s="48" t="s">
        <v>120</v>
      </c>
      <c r="F82" s="40" t="s">
        <v>535</v>
      </c>
      <c r="G82" s="138">
        <f>G83</f>
        <v>720.7</v>
      </c>
      <c r="H82" s="138">
        <f>H83</f>
        <v>736.5999999999999</v>
      </c>
    </row>
    <row r="83" spans="1:8" ht="20.25" customHeight="1">
      <c r="A83" s="125" t="s">
        <v>193</v>
      </c>
      <c r="B83" s="37" t="s">
        <v>155</v>
      </c>
      <c r="C83" s="25" t="s">
        <v>358</v>
      </c>
      <c r="D83" s="25" t="s">
        <v>360</v>
      </c>
      <c r="E83" s="48" t="s">
        <v>120</v>
      </c>
      <c r="F83" s="25" t="s">
        <v>459</v>
      </c>
      <c r="G83" s="144">
        <f>G84+G85+G86</f>
        <v>720.7</v>
      </c>
      <c r="H83" s="144">
        <f>H84+H85+H86</f>
        <v>736.5999999999999</v>
      </c>
    </row>
    <row r="84" spans="1:8" ht="25.5">
      <c r="A84" s="125" t="s">
        <v>451</v>
      </c>
      <c r="B84" s="37" t="s">
        <v>155</v>
      </c>
      <c r="C84" s="25" t="s">
        <v>358</v>
      </c>
      <c r="D84" s="25" t="s">
        <v>360</v>
      </c>
      <c r="E84" s="48" t="s">
        <v>120</v>
      </c>
      <c r="F84" s="24" t="s">
        <v>372</v>
      </c>
      <c r="G84" s="303">
        <f>556.1+12.5-1.2</f>
        <v>567.4</v>
      </c>
      <c r="H84" s="303">
        <f>567.4+15.9</f>
        <v>583.3</v>
      </c>
    </row>
    <row r="85" spans="1:8" ht="15.75">
      <c r="A85" s="125" t="s">
        <v>196</v>
      </c>
      <c r="B85" s="37" t="s">
        <v>155</v>
      </c>
      <c r="C85" s="25" t="s">
        <v>358</v>
      </c>
      <c r="D85" s="25" t="s">
        <v>360</v>
      </c>
      <c r="E85" s="48" t="s">
        <v>120</v>
      </c>
      <c r="F85" s="24" t="s">
        <v>373</v>
      </c>
      <c r="G85" s="181">
        <v>0</v>
      </c>
      <c r="H85" s="181">
        <v>0</v>
      </c>
    </row>
    <row r="86" spans="1:8" ht="38.25">
      <c r="A86" s="125" t="s">
        <v>187</v>
      </c>
      <c r="B86" s="37" t="s">
        <v>155</v>
      </c>
      <c r="C86" s="25" t="s">
        <v>358</v>
      </c>
      <c r="D86" s="25" t="s">
        <v>360</v>
      </c>
      <c r="E86" s="48" t="s">
        <v>120</v>
      </c>
      <c r="F86" s="24" t="s">
        <v>188</v>
      </c>
      <c r="G86" s="303">
        <v>153.3</v>
      </c>
      <c r="H86" s="303">
        <v>153.3</v>
      </c>
    </row>
    <row r="87" spans="1:8" ht="28.5" customHeight="1">
      <c r="A87" s="28" t="s">
        <v>231</v>
      </c>
      <c r="B87" s="37" t="s">
        <v>155</v>
      </c>
      <c r="C87" s="25" t="s">
        <v>358</v>
      </c>
      <c r="D87" s="25" t="s">
        <v>360</v>
      </c>
      <c r="E87" s="48" t="s">
        <v>120</v>
      </c>
      <c r="F87" s="24" t="s">
        <v>232</v>
      </c>
      <c r="G87" s="181">
        <f>G88</f>
        <v>36.8</v>
      </c>
      <c r="H87" s="181">
        <f>H88</f>
        <v>48</v>
      </c>
    </row>
    <row r="88" spans="1:12" ht="25.5">
      <c r="A88" s="125" t="s">
        <v>233</v>
      </c>
      <c r="B88" s="37" t="s">
        <v>155</v>
      </c>
      <c r="C88" s="25" t="s">
        <v>358</v>
      </c>
      <c r="D88" s="25" t="s">
        <v>360</v>
      </c>
      <c r="E88" s="48" t="s">
        <v>120</v>
      </c>
      <c r="F88" s="24" t="s">
        <v>194</v>
      </c>
      <c r="G88" s="181">
        <f>G89+G90+G91</f>
        <v>36.8</v>
      </c>
      <c r="H88" s="181">
        <f>H89+H90+H91</f>
        <v>48</v>
      </c>
      <c r="K88" s="127"/>
      <c r="L88" s="170"/>
    </row>
    <row r="89" spans="1:8" s="139" customFormat="1" ht="25.5">
      <c r="A89" s="26" t="s">
        <v>374</v>
      </c>
      <c r="B89" s="37" t="s">
        <v>155</v>
      </c>
      <c r="C89" s="25" t="s">
        <v>358</v>
      </c>
      <c r="D89" s="25" t="s">
        <v>360</v>
      </c>
      <c r="E89" s="48" t="s">
        <v>120</v>
      </c>
      <c r="F89" s="24" t="s">
        <v>375</v>
      </c>
      <c r="G89" s="328">
        <v>10</v>
      </c>
      <c r="H89" s="328">
        <v>10</v>
      </c>
    </row>
    <row r="90" spans="1:8" ht="29.25" customHeight="1">
      <c r="A90" s="26" t="s">
        <v>452</v>
      </c>
      <c r="B90" s="37" t="s">
        <v>155</v>
      </c>
      <c r="C90" s="25" t="s">
        <v>358</v>
      </c>
      <c r="D90" s="25" t="s">
        <v>360</v>
      </c>
      <c r="E90" s="48" t="s">
        <v>120</v>
      </c>
      <c r="F90" s="24" t="s">
        <v>376</v>
      </c>
      <c r="G90" s="303">
        <v>6.8</v>
      </c>
      <c r="H90" s="303">
        <v>8</v>
      </c>
    </row>
    <row r="91" spans="1:8" ht="29.25" customHeight="1">
      <c r="A91" s="26" t="s">
        <v>707</v>
      </c>
      <c r="B91" s="37" t="s">
        <v>155</v>
      </c>
      <c r="C91" s="25" t="s">
        <v>358</v>
      </c>
      <c r="D91" s="25" t="s">
        <v>360</v>
      </c>
      <c r="E91" s="48" t="s">
        <v>120</v>
      </c>
      <c r="F91" s="24" t="s">
        <v>708</v>
      </c>
      <c r="G91" s="303">
        <v>20</v>
      </c>
      <c r="H91" s="303">
        <v>30</v>
      </c>
    </row>
    <row r="92" spans="1:8" s="195" customFormat="1" ht="27.75" customHeight="1">
      <c r="A92" s="192" t="s">
        <v>385</v>
      </c>
      <c r="B92" s="36" t="s">
        <v>155</v>
      </c>
      <c r="C92" s="193" t="s">
        <v>360</v>
      </c>
      <c r="D92" s="193"/>
      <c r="E92" s="48"/>
      <c r="F92" s="193"/>
      <c r="G92" s="194">
        <f aca="true" t="shared" si="6" ref="G92:H97">G93</f>
        <v>0</v>
      </c>
      <c r="H92" s="194">
        <f t="shared" si="6"/>
        <v>0</v>
      </c>
    </row>
    <row r="93" spans="1:8" s="68" customFormat="1" ht="27.75" customHeight="1">
      <c r="A93" s="54" t="s">
        <v>387</v>
      </c>
      <c r="B93" s="36" t="s">
        <v>155</v>
      </c>
      <c r="C93" s="34" t="s">
        <v>360</v>
      </c>
      <c r="D93" s="34" t="s">
        <v>361</v>
      </c>
      <c r="E93" s="148"/>
      <c r="F93" s="34"/>
      <c r="G93" s="136">
        <f t="shared" si="6"/>
        <v>0</v>
      </c>
      <c r="H93" s="136">
        <f t="shared" si="6"/>
        <v>0</v>
      </c>
    </row>
    <row r="94" spans="1:8" s="185" customFormat="1" ht="26.25" customHeight="1">
      <c r="A94" s="64" t="s">
        <v>206</v>
      </c>
      <c r="B94" s="58" t="s">
        <v>155</v>
      </c>
      <c r="C94" s="50" t="s">
        <v>360</v>
      </c>
      <c r="D94" s="50" t="s">
        <v>361</v>
      </c>
      <c r="E94" s="74" t="s">
        <v>118</v>
      </c>
      <c r="F94" s="50"/>
      <c r="G94" s="173">
        <f t="shared" si="6"/>
        <v>0</v>
      </c>
      <c r="H94" s="173">
        <f t="shared" si="6"/>
        <v>0</v>
      </c>
    </row>
    <row r="95" spans="1:8" s="139" customFormat="1" ht="28.5" customHeight="1">
      <c r="A95" s="46" t="s">
        <v>208</v>
      </c>
      <c r="B95" s="37" t="s">
        <v>155</v>
      </c>
      <c r="C95" s="45" t="s">
        <v>360</v>
      </c>
      <c r="D95" s="45" t="s">
        <v>361</v>
      </c>
      <c r="E95" s="51" t="s">
        <v>121</v>
      </c>
      <c r="F95" s="45"/>
      <c r="G95" s="138">
        <f t="shared" si="6"/>
        <v>0</v>
      </c>
      <c r="H95" s="138">
        <f t="shared" si="6"/>
        <v>0</v>
      </c>
    </row>
    <row r="96" spans="1:8" s="139" customFormat="1" ht="28.5" customHeight="1">
      <c r="A96" s="28" t="s">
        <v>231</v>
      </c>
      <c r="B96" s="37" t="s">
        <v>155</v>
      </c>
      <c r="C96" s="24" t="s">
        <v>360</v>
      </c>
      <c r="D96" s="24" t="s">
        <v>361</v>
      </c>
      <c r="E96" s="48" t="s">
        <v>121</v>
      </c>
      <c r="F96" s="29" t="s">
        <v>232</v>
      </c>
      <c r="G96" s="138">
        <f t="shared" si="6"/>
        <v>0</v>
      </c>
      <c r="H96" s="138">
        <f t="shared" si="6"/>
        <v>0</v>
      </c>
    </row>
    <row r="97" spans="1:8" s="139" customFormat="1" ht="28.5" customHeight="1">
      <c r="A97" s="125" t="s">
        <v>233</v>
      </c>
      <c r="B97" s="37" t="s">
        <v>155</v>
      </c>
      <c r="C97" s="24" t="s">
        <v>360</v>
      </c>
      <c r="D97" s="24" t="s">
        <v>361</v>
      </c>
      <c r="E97" s="48" t="s">
        <v>121</v>
      </c>
      <c r="F97" s="29" t="s">
        <v>194</v>
      </c>
      <c r="G97" s="138">
        <f t="shared" si="6"/>
        <v>0</v>
      </c>
      <c r="H97" s="138">
        <f t="shared" si="6"/>
        <v>0</v>
      </c>
    </row>
    <row r="98" spans="1:8" ht="27" customHeight="1">
      <c r="A98" s="26" t="s">
        <v>452</v>
      </c>
      <c r="B98" s="37" t="s">
        <v>155</v>
      </c>
      <c r="C98" s="24" t="s">
        <v>360</v>
      </c>
      <c r="D98" s="24" t="s">
        <v>361</v>
      </c>
      <c r="E98" s="48" t="s">
        <v>121</v>
      </c>
      <c r="F98" s="24" t="s">
        <v>376</v>
      </c>
      <c r="G98" s="144">
        <v>0</v>
      </c>
      <c r="H98" s="144">
        <v>0</v>
      </c>
    </row>
    <row r="99" spans="1:8" s="139" customFormat="1" ht="27" customHeight="1" hidden="1">
      <c r="A99" s="26" t="s">
        <v>209</v>
      </c>
      <c r="B99" s="37" t="s">
        <v>534</v>
      </c>
      <c r="C99" s="24" t="s">
        <v>360</v>
      </c>
      <c r="D99" s="24" t="s">
        <v>361</v>
      </c>
      <c r="E99" s="48" t="s">
        <v>75</v>
      </c>
      <c r="F99" s="24"/>
      <c r="G99" s="144">
        <f>G100</f>
        <v>0</v>
      </c>
      <c r="H99" s="144">
        <f>H100</f>
        <v>0</v>
      </c>
    </row>
    <row r="100" spans="1:8" ht="27" customHeight="1" hidden="1">
      <c r="A100" s="26" t="s">
        <v>452</v>
      </c>
      <c r="B100" s="37" t="s">
        <v>534</v>
      </c>
      <c r="C100" s="24" t="s">
        <v>360</v>
      </c>
      <c r="D100" s="24" t="s">
        <v>361</v>
      </c>
      <c r="E100" s="48" t="s">
        <v>75</v>
      </c>
      <c r="F100" s="24" t="s">
        <v>376</v>
      </c>
      <c r="G100" s="144">
        <v>0</v>
      </c>
      <c r="H100" s="144">
        <v>0</v>
      </c>
    </row>
    <row r="101" spans="1:8" s="195" customFormat="1" ht="15.75" customHeight="1">
      <c r="A101" s="186" t="s">
        <v>388</v>
      </c>
      <c r="B101" s="36" t="s">
        <v>155</v>
      </c>
      <c r="C101" s="193" t="s">
        <v>359</v>
      </c>
      <c r="D101" s="193"/>
      <c r="E101" s="48"/>
      <c r="F101" s="193"/>
      <c r="G101" s="375">
        <f>G102+G108+G126</f>
        <v>3834.1</v>
      </c>
      <c r="H101" s="375">
        <f>H102+H108+H126</f>
        <v>4064.02</v>
      </c>
    </row>
    <row r="102" spans="1:8" s="68" customFormat="1" ht="15" customHeight="1">
      <c r="A102" s="196" t="s">
        <v>367</v>
      </c>
      <c r="B102" s="36" t="s">
        <v>155</v>
      </c>
      <c r="C102" s="34" t="s">
        <v>359</v>
      </c>
      <c r="D102" s="34" t="s">
        <v>362</v>
      </c>
      <c r="E102" s="148"/>
      <c r="F102" s="34"/>
      <c r="G102" s="35">
        <f aca="true" t="shared" si="7" ref="G102:H106">G103</f>
        <v>43</v>
      </c>
      <c r="H102" s="35">
        <f t="shared" si="7"/>
        <v>43</v>
      </c>
    </row>
    <row r="103" spans="1:9" s="185" customFormat="1" ht="29.25" customHeight="1">
      <c r="A103" s="66" t="s">
        <v>240</v>
      </c>
      <c r="B103" s="58" t="s">
        <v>155</v>
      </c>
      <c r="C103" s="69" t="s">
        <v>359</v>
      </c>
      <c r="D103" s="69" t="s">
        <v>362</v>
      </c>
      <c r="E103" s="74" t="s">
        <v>116</v>
      </c>
      <c r="F103" s="69"/>
      <c r="G103" s="173">
        <f t="shared" si="7"/>
        <v>43</v>
      </c>
      <c r="H103" s="173">
        <f t="shared" si="7"/>
        <v>43</v>
      </c>
      <c r="I103" s="197"/>
    </row>
    <row r="104" spans="1:8" s="139" customFormat="1" ht="52.5" customHeight="1">
      <c r="A104" s="46" t="s">
        <v>210</v>
      </c>
      <c r="B104" s="44" t="s">
        <v>155</v>
      </c>
      <c r="C104" s="45" t="s">
        <v>359</v>
      </c>
      <c r="D104" s="45" t="s">
        <v>362</v>
      </c>
      <c r="E104" s="51" t="s">
        <v>122</v>
      </c>
      <c r="F104" s="45"/>
      <c r="G104" s="175">
        <f t="shared" si="7"/>
        <v>43</v>
      </c>
      <c r="H104" s="175">
        <f t="shared" si="7"/>
        <v>43</v>
      </c>
    </row>
    <row r="105" spans="1:8" s="139" customFormat="1" ht="27.75" customHeight="1">
      <c r="A105" s="28" t="s">
        <v>231</v>
      </c>
      <c r="B105" s="44" t="s">
        <v>155</v>
      </c>
      <c r="C105" s="24" t="s">
        <v>359</v>
      </c>
      <c r="D105" s="24" t="s">
        <v>362</v>
      </c>
      <c r="E105" s="48" t="s">
        <v>122</v>
      </c>
      <c r="F105" s="29" t="s">
        <v>232</v>
      </c>
      <c r="G105" s="175">
        <f t="shared" si="7"/>
        <v>43</v>
      </c>
      <c r="H105" s="175">
        <f t="shared" si="7"/>
        <v>43</v>
      </c>
    </row>
    <row r="106" spans="1:8" s="139" customFormat="1" ht="27" customHeight="1">
      <c r="A106" s="125" t="s">
        <v>233</v>
      </c>
      <c r="B106" s="44" t="s">
        <v>155</v>
      </c>
      <c r="C106" s="24" t="s">
        <v>359</v>
      </c>
      <c r="D106" s="24" t="s">
        <v>362</v>
      </c>
      <c r="E106" s="48" t="s">
        <v>122</v>
      </c>
      <c r="F106" s="29" t="s">
        <v>194</v>
      </c>
      <c r="G106" s="175">
        <f t="shared" si="7"/>
        <v>43</v>
      </c>
      <c r="H106" s="175">
        <f t="shared" si="7"/>
        <v>43</v>
      </c>
    </row>
    <row r="107" spans="1:8" ht="25.5" customHeight="1">
      <c r="A107" s="26" t="s">
        <v>452</v>
      </c>
      <c r="B107" s="44" t="s">
        <v>155</v>
      </c>
      <c r="C107" s="24" t="s">
        <v>359</v>
      </c>
      <c r="D107" s="24" t="s">
        <v>362</v>
      </c>
      <c r="E107" s="48" t="s">
        <v>122</v>
      </c>
      <c r="F107" s="24" t="s">
        <v>376</v>
      </c>
      <c r="G107" s="181">
        <v>43</v>
      </c>
      <c r="H107" s="181">
        <v>43</v>
      </c>
    </row>
    <row r="108" spans="1:8" ht="15" customHeight="1">
      <c r="A108" s="31" t="s">
        <v>355</v>
      </c>
      <c r="B108" s="36" t="s">
        <v>155</v>
      </c>
      <c r="C108" s="34" t="s">
        <v>359</v>
      </c>
      <c r="D108" s="34" t="s">
        <v>361</v>
      </c>
      <c r="E108" s="48"/>
      <c r="F108" s="34"/>
      <c r="G108" s="123">
        <f>G109</f>
        <v>3781.1</v>
      </c>
      <c r="H108" s="123">
        <f>H109</f>
        <v>4011.02</v>
      </c>
    </row>
    <row r="109" spans="1:8" s="139" customFormat="1" ht="57" customHeight="1">
      <c r="A109" s="64" t="s">
        <v>755</v>
      </c>
      <c r="B109" s="58" t="s">
        <v>155</v>
      </c>
      <c r="C109" s="162" t="s">
        <v>359</v>
      </c>
      <c r="D109" s="162" t="s">
        <v>361</v>
      </c>
      <c r="E109" s="74" t="s">
        <v>211</v>
      </c>
      <c r="F109" s="162"/>
      <c r="G109" s="366">
        <f>G110</f>
        <v>3781.1</v>
      </c>
      <c r="H109" s="366">
        <f>H110</f>
        <v>4011.02</v>
      </c>
    </row>
    <row r="110" spans="1:8" s="139" customFormat="1" ht="41.25" customHeight="1">
      <c r="A110" s="198" t="s">
        <v>156</v>
      </c>
      <c r="B110" s="44" t="s">
        <v>155</v>
      </c>
      <c r="C110" s="107" t="s">
        <v>359</v>
      </c>
      <c r="D110" s="107" t="s">
        <v>361</v>
      </c>
      <c r="E110" s="51" t="s">
        <v>212</v>
      </c>
      <c r="F110" s="107"/>
      <c r="G110" s="367">
        <f>G115+G111+G119</f>
        <v>3781.1</v>
      </c>
      <c r="H110" s="367">
        <f>H115+H111+H119</f>
        <v>4011.02</v>
      </c>
    </row>
    <row r="111" spans="1:8" s="139" customFormat="1" ht="29.25" customHeight="1">
      <c r="A111" s="26" t="s">
        <v>160</v>
      </c>
      <c r="B111" s="44" t="s">
        <v>155</v>
      </c>
      <c r="C111" s="107" t="s">
        <v>359</v>
      </c>
      <c r="D111" s="107" t="s">
        <v>361</v>
      </c>
      <c r="E111" s="51" t="s">
        <v>161</v>
      </c>
      <c r="F111" s="140"/>
      <c r="G111" s="367">
        <f aca="true" t="shared" si="8" ref="G111:H113">G112</f>
        <v>815</v>
      </c>
      <c r="H111" s="367">
        <f t="shared" si="8"/>
        <v>815</v>
      </c>
    </row>
    <row r="112" spans="1:8" s="139" customFormat="1" ht="29.25" customHeight="1">
      <c r="A112" s="28" t="s">
        <v>231</v>
      </c>
      <c r="B112" s="37" t="s">
        <v>155</v>
      </c>
      <c r="C112" s="140" t="s">
        <v>359</v>
      </c>
      <c r="D112" s="140" t="s">
        <v>361</v>
      </c>
      <c r="E112" s="48" t="s">
        <v>161</v>
      </c>
      <c r="F112" s="140" t="s">
        <v>232</v>
      </c>
      <c r="G112" s="335">
        <f t="shared" si="8"/>
        <v>815</v>
      </c>
      <c r="H112" s="335">
        <f t="shared" si="8"/>
        <v>815</v>
      </c>
    </row>
    <row r="113" spans="1:8" s="139" customFormat="1" ht="29.25" customHeight="1">
      <c r="A113" s="125" t="s">
        <v>233</v>
      </c>
      <c r="B113" s="37" t="s">
        <v>155</v>
      </c>
      <c r="C113" s="140" t="s">
        <v>359</v>
      </c>
      <c r="D113" s="140" t="s">
        <v>361</v>
      </c>
      <c r="E113" s="48" t="s">
        <v>161</v>
      </c>
      <c r="F113" s="140" t="s">
        <v>194</v>
      </c>
      <c r="G113" s="335">
        <f t="shared" si="8"/>
        <v>815</v>
      </c>
      <c r="H113" s="335">
        <f t="shared" si="8"/>
        <v>815</v>
      </c>
    </row>
    <row r="114" spans="1:8" s="139" customFormat="1" ht="29.25" customHeight="1">
      <c r="A114" s="26" t="s">
        <v>452</v>
      </c>
      <c r="B114" s="37" t="s">
        <v>155</v>
      </c>
      <c r="C114" s="140" t="s">
        <v>359</v>
      </c>
      <c r="D114" s="140" t="s">
        <v>361</v>
      </c>
      <c r="E114" s="48" t="s">
        <v>161</v>
      </c>
      <c r="F114" s="140" t="s">
        <v>376</v>
      </c>
      <c r="G114" s="335">
        <f>615+100+100</f>
        <v>815</v>
      </c>
      <c r="H114" s="335">
        <f>615+200</f>
        <v>815</v>
      </c>
    </row>
    <row r="115" spans="1:8" ht="30" customHeight="1">
      <c r="A115" s="28" t="s">
        <v>215</v>
      </c>
      <c r="B115" s="37" t="s">
        <v>155</v>
      </c>
      <c r="C115" s="117" t="s">
        <v>359</v>
      </c>
      <c r="D115" s="117" t="s">
        <v>361</v>
      </c>
      <c r="E115" s="71" t="s">
        <v>213</v>
      </c>
      <c r="F115" s="117"/>
      <c r="G115" s="335">
        <f aca="true" t="shared" si="9" ref="G115:H117">G116</f>
        <v>2906.1</v>
      </c>
      <c r="H115" s="335">
        <f t="shared" si="9"/>
        <v>3136.02</v>
      </c>
    </row>
    <row r="116" spans="1:8" ht="30" customHeight="1">
      <c r="A116" s="28" t="s">
        <v>231</v>
      </c>
      <c r="B116" s="37" t="s">
        <v>155</v>
      </c>
      <c r="C116" s="140" t="s">
        <v>359</v>
      </c>
      <c r="D116" s="140" t="s">
        <v>361</v>
      </c>
      <c r="E116" s="48" t="s">
        <v>213</v>
      </c>
      <c r="F116" s="140" t="s">
        <v>232</v>
      </c>
      <c r="G116" s="365">
        <f t="shared" si="9"/>
        <v>2906.1</v>
      </c>
      <c r="H116" s="365">
        <f t="shared" si="9"/>
        <v>3136.02</v>
      </c>
    </row>
    <row r="117" spans="1:8" ht="30" customHeight="1">
      <c r="A117" s="125" t="s">
        <v>233</v>
      </c>
      <c r="B117" s="37" t="s">
        <v>155</v>
      </c>
      <c r="C117" s="140" t="s">
        <v>359</v>
      </c>
      <c r="D117" s="140" t="s">
        <v>361</v>
      </c>
      <c r="E117" s="48" t="s">
        <v>213</v>
      </c>
      <c r="F117" s="140" t="s">
        <v>194</v>
      </c>
      <c r="G117" s="365">
        <f t="shared" si="9"/>
        <v>2906.1</v>
      </c>
      <c r="H117" s="365">
        <f t="shared" si="9"/>
        <v>3136.02</v>
      </c>
    </row>
    <row r="118" spans="1:8" ht="27" customHeight="1">
      <c r="A118" s="26" t="s">
        <v>452</v>
      </c>
      <c r="B118" s="37" t="s">
        <v>155</v>
      </c>
      <c r="C118" s="140" t="s">
        <v>359</v>
      </c>
      <c r="D118" s="140" t="s">
        <v>361</v>
      </c>
      <c r="E118" s="48" t="s">
        <v>213</v>
      </c>
      <c r="F118" s="140" t="s">
        <v>376</v>
      </c>
      <c r="G118" s="365">
        <f>3310.35-955.19+550.94</f>
        <v>2906.1</v>
      </c>
      <c r="H118" s="365">
        <f>3310.35-758.77+584.44</f>
        <v>3136.02</v>
      </c>
    </row>
    <row r="119" spans="1:8" ht="27" customHeight="1">
      <c r="A119" s="26" t="s">
        <v>282</v>
      </c>
      <c r="B119" s="44" t="s">
        <v>155</v>
      </c>
      <c r="C119" s="107" t="s">
        <v>359</v>
      </c>
      <c r="D119" s="107" t="s">
        <v>361</v>
      </c>
      <c r="E119" s="51" t="s">
        <v>243</v>
      </c>
      <c r="F119" s="107"/>
      <c r="G119" s="367">
        <f aca="true" t="shared" si="10" ref="G119:H121">G120</f>
        <v>60</v>
      </c>
      <c r="H119" s="367">
        <f t="shared" si="10"/>
        <v>60</v>
      </c>
    </row>
    <row r="120" spans="1:8" ht="27" customHeight="1">
      <c r="A120" s="28" t="s">
        <v>231</v>
      </c>
      <c r="B120" s="37" t="s">
        <v>155</v>
      </c>
      <c r="C120" s="117" t="s">
        <v>359</v>
      </c>
      <c r="D120" s="117" t="s">
        <v>361</v>
      </c>
      <c r="E120" s="71" t="s">
        <v>243</v>
      </c>
      <c r="F120" s="140" t="s">
        <v>232</v>
      </c>
      <c r="G120" s="365">
        <f t="shared" si="10"/>
        <v>60</v>
      </c>
      <c r="H120" s="365">
        <f t="shared" si="10"/>
        <v>60</v>
      </c>
    </row>
    <row r="121" spans="1:8" ht="27" customHeight="1">
      <c r="A121" s="125" t="s">
        <v>233</v>
      </c>
      <c r="B121" s="37" t="s">
        <v>155</v>
      </c>
      <c r="C121" s="117" t="s">
        <v>359</v>
      </c>
      <c r="D121" s="117" t="s">
        <v>361</v>
      </c>
      <c r="E121" s="71" t="s">
        <v>243</v>
      </c>
      <c r="F121" s="140" t="s">
        <v>194</v>
      </c>
      <c r="G121" s="365">
        <f t="shared" si="10"/>
        <v>60</v>
      </c>
      <c r="H121" s="365">
        <f t="shared" si="10"/>
        <v>60</v>
      </c>
    </row>
    <row r="122" spans="1:8" ht="27" customHeight="1">
      <c r="A122" s="26" t="s">
        <v>452</v>
      </c>
      <c r="B122" s="37" t="s">
        <v>155</v>
      </c>
      <c r="C122" s="117" t="s">
        <v>359</v>
      </c>
      <c r="D122" s="117" t="s">
        <v>361</v>
      </c>
      <c r="E122" s="71" t="s">
        <v>243</v>
      </c>
      <c r="F122" s="140" t="s">
        <v>376</v>
      </c>
      <c r="G122" s="365">
        <v>60</v>
      </c>
      <c r="H122" s="365">
        <v>60</v>
      </c>
    </row>
    <row r="123" spans="1:8" ht="21" customHeight="1" hidden="1">
      <c r="A123" s="26"/>
      <c r="B123" s="37" t="s">
        <v>534</v>
      </c>
      <c r="C123" s="140" t="s">
        <v>359</v>
      </c>
      <c r="D123" s="140" t="s">
        <v>361</v>
      </c>
      <c r="E123" s="48"/>
      <c r="F123" s="140"/>
      <c r="G123" s="365">
        <f>G124</f>
        <v>0</v>
      </c>
      <c r="H123" s="365">
        <f>H124</f>
        <v>0</v>
      </c>
    </row>
    <row r="124" spans="1:8" ht="27" customHeight="1" hidden="1">
      <c r="A124" s="26"/>
      <c r="B124" s="37" t="s">
        <v>534</v>
      </c>
      <c r="C124" s="140" t="s">
        <v>359</v>
      </c>
      <c r="D124" s="140" t="s">
        <v>361</v>
      </c>
      <c r="E124" s="48"/>
      <c r="F124" s="140"/>
      <c r="G124" s="365">
        <f>G125</f>
        <v>0</v>
      </c>
      <c r="H124" s="365">
        <f>H125</f>
        <v>0</v>
      </c>
    </row>
    <row r="125" spans="1:8" ht="27" customHeight="1" hidden="1">
      <c r="A125" s="26"/>
      <c r="B125" s="37" t="s">
        <v>534</v>
      </c>
      <c r="C125" s="140" t="s">
        <v>359</v>
      </c>
      <c r="D125" s="140" t="s">
        <v>361</v>
      </c>
      <c r="E125" s="48"/>
      <c r="F125" s="140" t="s">
        <v>376</v>
      </c>
      <c r="G125" s="365"/>
      <c r="H125" s="365"/>
    </row>
    <row r="126" spans="1:8" s="68" customFormat="1" ht="13.5" customHeight="1">
      <c r="A126" s="54" t="s">
        <v>352</v>
      </c>
      <c r="B126" s="36" t="s">
        <v>155</v>
      </c>
      <c r="C126" s="34" t="s">
        <v>359</v>
      </c>
      <c r="D126" s="34" t="s">
        <v>353</v>
      </c>
      <c r="E126" s="148"/>
      <c r="F126" s="34"/>
      <c r="G126" s="199">
        <f aca="true" t="shared" si="11" ref="G126:H131">G127</f>
        <v>10</v>
      </c>
      <c r="H126" s="199">
        <f t="shared" si="11"/>
        <v>10</v>
      </c>
    </row>
    <row r="127" spans="1:8" s="139" customFormat="1" ht="57" customHeight="1">
      <c r="A127" s="77" t="s">
        <v>722</v>
      </c>
      <c r="B127" s="58" t="s">
        <v>155</v>
      </c>
      <c r="C127" s="50" t="s">
        <v>359</v>
      </c>
      <c r="D127" s="50" t="s">
        <v>353</v>
      </c>
      <c r="E127" s="74" t="s">
        <v>216</v>
      </c>
      <c r="F127" s="69"/>
      <c r="G127" s="200">
        <f t="shared" si="11"/>
        <v>10</v>
      </c>
      <c r="H127" s="200">
        <f t="shared" si="11"/>
        <v>10</v>
      </c>
    </row>
    <row r="128" spans="1:8" ht="28.5" customHeight="1">
      <c r="A128" s="26" t="s">
        <v>244</v>
      </c>
      <c r="B128" s="37" t="s">
        <v>155</v>
      </c>
      <c r="C128" s="29" t="s">
        <v>359</v>
      </c>
      <c r="D128" s="29" t="s">
        <v>353</v>
      </c>
      <c r="E128" s="48" t="s">
        <v>217</v>
      </c>
      <c r="F128" s="40"/>
      <c r="G128" s="73">
        <f t="shared" si="11"/>
        <v>10</v>
      </c>
      <c r="H128" s="73">
        <f t="shared" si="11"/>
        <v>10</v>
      </c>
    </row>
    <row r="129" spans="1:8" ht="17.25" customHeight="1">
      <c r="A129" s="129" t="s">
        <v>281</v>
      </c>
      <c r="B129" s="37" t="s">
        <v>155</v>
      </c>
      <c r="C129" s="29" t="s">
        <v>359</v>
      </c>
      <c r="D129" s="29" t="s">
        <v>353</v>
      </c>
      <c r="E129" s="48" t="s">
        <v>172</v>
      </c>
      <c r="F129" s="40"/>
      <c r="G129" s="73">
        <f t="shared" si="11"/>
        <v>10</v>
      </c>
      <c r="H129" s="73">
        <f t="shared" si="11"/>
        <v>10</v>
      </c>
    </row>
    <row r="130" spans="1:8" ht="29.25" customHeight="1">
      <c r="A130" s="28" t="s">
        <v>231</v>
      </c>
      <c r="B130" s="37" t="s">
        <v>155</v>
      </c>
      <c r="C130" s="29" t="s">
        <v>359</v>
      </c>
      <c r="D130" s="29" t="s">
        <v>353</v>
      </c>
      <c r="E130" s="48" t="s">
        <v>172</v>
      </c>
      <c r="F130" s="29" t="s">
        <v>232</v>
      </c>
      <c r="G130" s="73">
        <f t="shared" si="11"/>
        <v>10</v>
      </c>
      <c r="H130" s="73">
        <f t="shared" si="11"/>
        <v>10</v>
      </c>
    </row>
    <row r="131" spans="1:8" ht="30" customHeight="1">
      <c r="A131" s="125" t="s">
        <v>233</v>
      </c>
      <c r="B131" s="37" t="s">
        <v>155</v>
      </c>
      <c r="C131" s="29" t="s">
        <v>359</v>
      </c>
      <c r="D131" s="29" t="s">
        <v>353</v>
      </c>
      <c r="E131" s="48" t="s">
        <v>172</v>
      </c>
      <c r="F131" s="29" t="s">
        <v>194</v>
      </c>
      <c r="G131" s="73">
        <f t="shared" si="11"/>
        <v>10</v>
      </c>
      <c r="H131" s="73">
        <f t="shared" si="11"/>
        <v>10</v>
      </c>
    </row>
    <row r="132" spans="1:8" ht="28.5" customHeight="1">
      <c r="A132" s="26" t="s">
        <v>452</v>
      </c>
      <c r="B132" s="37" t="s">
        <v>155</v>
      </c>
      <c r="C132" s="29" t="s">
        <v>359</v>
      </c>
      <c r="D132" s="29" t="s">
        <v>353</v>
      </c>
      <c r="E132" s="48" t="s">
        <v>172</v>
      </c>
      <c r="F132" s="40" t="s">
        <v>376</v>
      </c>
      <c r="G132" s="73">
        <v>10</v>
      </c>
      <c r="H132" s="73">
        <v>10</v>
      </c>
    </row>
    <row r="133" spans="1:8" s="195" customFormat="1" ht="15" customHeight="1">
      <c r="A133" s="192" t="s">
        <v>389</v>
      </c>
      <c r="B133" s="36" t="s">
        <v>155</v>
      </c>
      <c r="C133" s="201" t="s">
        <v>362</v>
      </c>
      <c r="D133" s="201"/>
      <c r="E133" s="48"/>
      <c r="F133" s="201"/>
      <c r="G133" s="202">
        <f>G134+G144+G158</f>
        <v>9787.57</v>
      </c>
      <c r="H133" s="202">
        <f>H134+H144+H158</f>
        <v>8960.609999999999</v>
      </c>
    </row>
    <row r="134" spans="1:8" s="68" customFormat="1" ht="15" customHeight="1">
      <c r="A134" s="54" t="s">
        <v>290</v>
      </c>
      <c r="B134" s="36" t="s">
        <v>155</v>
      </c>
      <c r="C134" s="34" t="s">
        <v>362</v>
      </c>
      <c r="D134" s="34" t="s">
        <v>357</v>
      </c>
      <c r="E134" s="148"/>
      <c r="F134" s="34"/>
      <c r="G134" s="63">
        <f aca="true" t="shared" si="12" ref="G134:H138">G135</f>
        <v>0</v>
      </c>
      <c r="H134" s="63">
        <f t="shared" si="12"/>
        <v>0</v>
      </c>
    </row>
    <row r="135" spans="1:8" s="68" customFormat="1" ht="29.25" customHeight="1">
      <c r="A135" s="64" t="s">
        <v>206</v>
      </c>
      <c r="B135" s="58" t="s">
        <v>155</v>
      </c>
      <c r="C135" s="50" t="s">
        <v>362</v>
      </c>
      <c r="D135" s="50" t="s">
        <v>357</v>
      </c>
      <c r="E135" s="74" t="s">
        <v>118</v>
      </c>
      <c r="F135" s="34"/>
      <c r="G135" s="63">
        <f t="shared" si="12"/>
        <v>0</v>
      </c>
      <c r="H135" s="63">
        <f t="shared" si="12"/>
        <v>0</v>
      </c>
    </row>
    <row r="136" spans="1:8" s="185" customFormat="1" ht="15" customHeight="1">
      <c r="A136" s="46" t="s">
        <v>153</v>
      </c>
      <c r="B136" s="37" t="s">
        <v>155</v>
      </c>
      <c r="C136" s="45" t="s">
        <v>362</v>
      </c>
      <c r="D136" s="45" t="s">
        <v>357</v>
      </c>
      <c r="E136" s="51" t="s">
        <v>123</v>
      </c>
      <c r="F136" s="50"/>
      <c r="G136" s="203">
        <f t="shared" si="12"/>
        <v>0</v>
      </c>
      <c r="H136" s="203">
        <f t="shared" si="12"/>
        <v>0</v>
      </c>
    </row>
    <row r="137" spans="1:8" s="185" customFormat="1" ht="28.5" customHeight="1">
      <c r="A137" s="28" t="s">
        <v>231</v>
      </c>
      <c r="B137" s="37" t="s">
        <v>155</v>
      </c>
      <c r="C137" s="29" t="s">
        <v>362</v>
      </c>
      <c r="D137" s="29" t="s">
        <v>357</v>
      </c>
      <c r="E137" s="48" t="s">
        <v>123</v>
      </c>
      <c r="F137" s="29" t="s">
        <v>232</v>
      </c>
      <c r="G137" s="203">
        <f t="shared" si="12"/>
        <v>0</v>
      </c>
      <c r="H137" s="203">
        <f t="shared" si="12"/>
        <v>0</v>
      </c>
    </row>
    <row r="138" spans="1:8" s="185" customFormat="1" ht="29.25" customHeight="1">
      <c r="A138" s="125" t="s">
        <v>233</v>
      </c>
      <c r="B138" s="37" t="s">
        <v>155</v>
      </c>
      <c r="C138" s="29" t="s">
        <v>362</v>
      </c>
      <c r="D138" s="29" t="s">
        <v>357</v>
      </c>
      <c r="E138" s="48" t="s">
        <v>123</v>
      </c>
      <c r="F138" s="29" t="s">
        <v>194</v>
      </c>
      <c r="G138" s="203">
        <f t="shared" si="12"/>
        <v>0</v>
      </c>
      <c r="H138" s="203">
        <f t="shared" si="12"/>
        <v>0</v>
      </c>
    </row>
    <row r="139" spans="1:8" s="195" customFormat="1" ht="30" customHeight="1">
      <c r="A139" s="26" t="s">
        <v>452</v>
      </c>
      <c r="B139" s="37" t="s">
        <v>155</v>
      </c>
      <c r="C139" s="29" t="s">
        <v>362</v>
      </c>
      <c r="D139" s="29" t="s">
        <v>357</v>
      </c>
      <c r="E139" s="48" t="s">
        <v>123</v>
      </c>
      <c r="F139" s="29" t="s">
        <v>376</v>
      </c>
      <c r="G139" s="49">
        <v>0</v>
      </c>
      <c r="H139" s="49">
        <v>0</v>
      </c>
    </row>
    <row r="140" spans="1:8" s="185" customFormat="1" ht="30.75" customHeight="1" hidden="1">
      <c r="A140" s="46" t="s">
        <v>292</v>
      </c>
      <c r="B140" s="37" t="s">
        <v>534</v>
      </c>
      <c r="C140" s="45" t="s">
        <v>362</v>
      </c>
      <c r="D140" s="45" t="s">
        <v>357</v>
      </c>
      <c r="E140" s="51" t="s">
        <v>291</v>
      </c>
      <c r="F140" s="50"/>
      <c r="G140" s="203">
        <f aca="true" t="shared" si="13" ref="G140:H142">G141</f>
        <v>0</v>
      </c>
      <c r="H140" s="203">
        <f t="shared" si="13"/>
        <v>0</v>
      </c>
    </row>
    <row r="141" spans="1:8" s="195" customFormat="1" ht="30.75" customHeight="1" hidden="1">
      <c r="A141" s="28" t="s">
        <v>293</v>
      </c>
      <c r="B141" s="37" t="s">
        <v>534</v>
      </c>
      <c r="C141" s="29" t="s">
        <v>362</v>
      </c>
      <c r="D141" s="29" t="s">
        <v>357</v>
      </c>
      <c r="E141" s="48" t="s">
        <v>245</v>
      </c>
      <c r="F141" s="201"/>
      <c r="G141" s="49">
        <f t="shared" si="13"/>
        <v>0</v>
      </c>
      <c r="H141" s="49">
        <f t="shared" si="13"/>
        <v>0</v>
      </c>
    </row>
    <row r="142" spans="1:8" s="195" customFormat="1" ht="30.75" customHeight="1" hidden="1">
      <c r="A142" s="28"/>
      <c r="B142" s="37" t="s">
        <v>534</v>
      </c>
      <c r="C142" s="29"/>
      <c r="D142" s="29"/>
      <c r="E142" s="48" t="s">
        <v>246</v>
      </c>
      <c r="F142" s="201"/>
      <c r="G142" s="49">
        <f t="shared" si="13"/>
        <v>0</v>
      </c>
      <c r="H142" s="49">
        <f t="shared" si="13"/>
        <v>0</v>
      </c>
    </row>
    <row r="143" spans="1:8" s="195" customFormat="1" ht="30.75" customHeight="1" hidden="1">
      <c r="A143" s="28"/>
      <c r="B143" s="37" t="s">
        <v>534</v>
      </c>
      <c r="C143" s="29"/>
      <c r="D143" s="29"/>
      <c r="E143" s="48" t="s">
        <v>246</v>
      </c>
      <c r="F143" s="29" t="s">
        <v>376</v>
      </c>
      <c r="G143" s="49">
        <v>0</v>
      </c>
      <c r="H143" s="49">
        <v>0</v>
      </c>
    </row>
    <row r="144" spans="1:8" s="68" customFormat="1" ht="15" customHeight="1">
      <c r="A144" s="54" t="s">
        <v>364</v>
      </c>
      <c r="B144" s="36" t="s">
        <v>155</v>
      </c>
      <c r="C144" s="34" t="s">
        <v>362</v>
      </c>
      <c r="D144" s="34" t="s">
        <v>358</v>
      </c>
      <c r="E144" s="148"/>
      <c r="F144" s="34"/>
      <c r="G144" s="63">
        <f>G153</f>
        <v>0</v>
      </c>
      <c r="H144" s="35">
        <f>H153</f>
        <v>0</v>
      </c>
    </row>
    <row r="145" spans="1:8" ht="25.5" hidden="1">
      <c r="A145" s="26" t="s">
        <v>411</v>
      </c>
      <c r="B145" s="36" t="s">
        <v>534</v>
      </c>
      <c r="C145" s="24" t="s">
        <v>362</v>
      </c>
      <c r="D145" s="24" t="s">
        <v>358</v>
      </c>
      <c r="E145" s="48"/>
      <c r="F145" s="24"/>
      <c r="G145" s="179">
        <f>G146</f>
        <v>0</v>
      </c>
      <c r="H145" s="181">
        <f>H146</f>
        <v>0</v>
      </c>
    </row>
    <row r="146" spans="1:8" ht="25.5" hidden="1">
      <c r="A146" s="26" t="s">
        <v>390</v>
      </c>
      <c r="B146" s="36" t="s">
        <v>534</v>
      </c>
      <c r="C146" s="24" t="s">
        <v>362</v>
      </c>
      <c r="D146" s="24" t="s">
        <v>358</v>
      </c>
      <c r="E146" s="48"/>
      <c r="F146" s="24"/>
      <c r="G146" s="179">
        <f>G147</f>
        <v>0</v>
      </c>
      <c r="H146" s="181">
        <f>H147</f>
        <v>0</v>
      </c>
    </row>
    <row r="147" spans="1:8" ht="48" customHeight="1" hidden="1">
      <c r="A147" s="26" t="s">
        <v>391</v>
      </c>
      <c r="B147" s="36" t="s">
        <v>534</v>
      </c>
      <c r="C147" s="24" t="s">
        <v>362</v>
      </c>
      <c r="D147" s="24" t="s">
        <v>358</v>
      </c>
      <c r="E147" s="48"/>
      <c r="F147" s="24"/>
      <c r="G147" s="179">
        <v>0</v>
      </c>
      <c r="H147" s="181">
        <v>0</v>
      </c>
    </row>
    <row r="148" spans="1:8" s="139" customFormat="1" ht="51.75" customHeight="1" hidden="1">
      <c r="A148" s="204" t="s">
        <v>261</v>
      </c>
      <c r="B148" s="36" t="s">
        <v>534</v>
      </c>
      <c r="C148" s="45" t="s">
        <v>362</v>
      </c>
      <c r="D148" s="45" t="s">
        <v>358</v>
      </c>
      <c r="E148" s="51" t="s">
        <v>291</v>
      </c>
      <c r="F148" s="45"/>
      <c r="G148" s="203">
        <f aca="true" t="shared" si="14" ref="G148:H150">G149</f>
        <v>0</v>
      </c>
      <c r="H148" s="175">
        <f t="shared" si="14"/>
        <v>0</v>
      </c>
    </row>
    <row r="149" spans="1:8" ht="16.5" customHeight="1" hidden="1">
      <c r="A149" s="26" t="s">
        <v>262</v>
      </c>
      <c r="B149" s="36" t="s">
        <v>534</v>
      </c>
      <c r="C149" s="24" t="s">
        <v>362</v>
      </c>
      <c r="D149" s="24" t="s">
        <v>358</v>
      </c>
      <c r="E149" s="48" t="s">
        <v>439</v>
      </c>
      <c r="F149" s="24"/>
      <c r="G149" s="179">
        <f t="shared" si="14"/>
        <v>0</v>
      </c>
      <c r="H149" s="181">
        <f t="shared" si="14"/>
        <v>0</v>
      </c>
    </row>
    <row r="150" spans="1:8" ht="16.5" customHeight="1" hidden="1">
      <c r="A150" s="26" t="s">
        <v>263</v>
      </c>
      <c r="B150" s="36" t="s">
        <v>534</v>
      </c>
      <c r="C150" s="24" t="s">
        <v>362</v>
      </c>
      <c r="D150" s="24" t="s">
        <v>358</v>
      </c>
      <c r="E150" s="48" t="s">
        <v>440</v>
      </c>
      <c r="F150" s="24"/>
      <c r="G150" s="179">
        <f t="shared" si="14"/>
        <v>0</v>
      </c>
      <c r="H150" s="181">
        <f t="shared" si="14"/>
        <v>0</v>
      </c>
    </row>
    <row r="151" spans="1:8" ht="27.75" customHeight="1" hidden="1">
      <c r="A151" s="26" t="s">
        <v>452</v>
      </c>
      <c r="B151" s="36" t="s">
        <v>534</v>
      </c>
      <c r="C151" s="24" t="s">
        <v>362</v>
      </c>
      <c r="D151" s="24" t="s">
        <v>358</v>
      </c>
      <c r="E151" s="48" t="s">
        <v>440</v>
      </c>
      <c r="F151" s="24" t="s">
        <v>376</v>
      </c>
      <c r="G151" s="179"/>
      <c r="H151" s="181"/>
    </row>
    <row r="152" spans="1:8" ht="29.25" customHeight="1" hidden="1">
      <c r="A152" s="26" t="s">
        <v>206</v>
      </c>
      <c r="B152" s="36" t="s">
        <v>534</v>
      </c>
      <c r="C152" s="45" t="s">
        <v>362</v>
      </c>
      <c r="D152" s="45" t="s">
        <v>358</v>
      </c>
      <c r="E152" s="48" t="s">
        <v>205</v>
      </c>
      <c r="F152" s="24"/>
      <c r="G152" s="179">
        <f>G154</f>
        <v>0</v>
      </c>
      <c r="H152" s="181">
        <f>H154</f>
        <v>0</v>
      </c>
    </row>
    <row r="153" spans="1:8" ht="29.25" customHeight="1">
      <c r="A153" s="64" t="s">
        <v>206</v>
      </c>
      <c r="B153" s="58" t="s">
        <v>155</v>
      </c>
      <c r="C153" s="50" t="s">
        <v>362</v>
      </c>
      <c r="D153" s="50" t="s">
        <v>358</v>
      </c>
      <c r="E153" s="74" t="s">
        <v>118</v>
      </c>
      <c r="F153" s="24"/>
      <c r="G153" s="179">
        <f aca="true" t="shared" si="15" ref="G153:H156">G154</f>
        <v>0</v>
      </c>
      <c r="H153" s="181">
        <f t="shared" si="15"/>
        <v>0</v>
      </c>
    </row>
    <row r="154" spans="1:8" s="139" customFormat="1" ht="15" customHeight="1">
      <c r="A154" s="46" t="s">
        <v>369</v>
      </c>
      <c r="B154" s="37" t="s">
        <v>155</v>
      </c>
      <c r="C154" s="45" t="s">
        <v>362</v>
      </c>
      <c r="D154" s="45" t="s">
        <v>358</v>
      </c>
      <c r="E154" s="51" t="s">
        <v>325</v>
      </c>
      <c r="F154" s="45"/>
      <c r="G154" s="203">
        <f t="shared" si="15"/>
        <v>0</v>
      </c>
      <c r="H154" s="175">
        <f t="shared" si="15"/>
        <v>0</v>
      </c>
    </row>
    <row r="155" spans="1:8" s="139" customFormat="1" ht="28.5" customHeight="1">
      <c r="A155" s="28" t="s">
        <v>231</v>
      </c>
      <c r="B155" s="37" t="s">
        <v>155</v>
      </c>
      <c r="C155" s="24" t="s">
        <v>362</v>
      </c>
      <c r="D155" s="24" t="s">
        <v>358</v>
      </c>
      <c r="E155" s="48" t="s">
        <v>325</v>
      </c>
      <c r="F155" s="29" t="s">
        <v>232</v>
      </c>
      <c r="G155" s="203">
        <f t="shared" si="15"/>
        <v>0</v>
      </c>
      <c r="H155" s="175">
        <f t="shared" si="15"/>
        <v>0</v>
      </c>
    </row>
    <row r="156" spans="1:8" s="139" customFormat="1" ht="30" customHeight="1">
      <c r="A156" s="125" t="s">
        <v>233</v>
      </c>
      <c r="B156" s="37" t="s">
        <v>155</v>
      </c>
      <c r="C156" s="24" t="s">
        <v>362</v>
      </c>
      <c r="D156" s="24" t="s">
        <v>358</v>
      </c>
      <c r="E156" s="48" t="s">
        <v>325</v>
      </c>
      <c r="F156" s="29" t="s">
        <v>194</v>
      </c>
      <c r="G156" s="203">
        <f t="shared" si="15"/>
        <v>0</v>
      </c>
      <c r="H156" s="175">
        <f t="shared" si="15"/>
        <v>0</v>
      </c>
    </row>
    <row r="157" spans="1:8" ht="29.25" customHeight="1">
      <c r="A157" s="26" t="s">
        <v>452</v>
      </c>
      <c r="B157" s="37" t="s">
        <v>155</v>
      </c>
      <c r="C157" s="24" t="s">
        <v>362</v>
      </c>
      <c r="D157" s="24" t="s">
        <v>358</v>
      </c>
      <c r="E157" s="48" t="s">
        <v>325</v>
      </c>
      <c r="F157" s="24" t="s">
        <v>376</v>
      </c>
      <c r="G157" s="179">
        <v>0</v>
      </c>
      <c r="H157" s="181">
        <v>0</v>
      </c>
    </row>
    <row r="158" spans="1:8" s="68" customFormat="1" ht="15" customHeight="1">
      <c r="A158" s="54" t="s">
        <v>356</v>
      </c>
      <c r="B158" s="36" t="s">
        <v>155</v>
      </c>
      <c r="C158" s="34" t="s">
        <v>362</v>
      </c>
      <c r="D158" s="34" t="s">
        <v>360</v>
      </c>
      <c r="E158" s="148"/>
      <c r="F158" s="34"/>
      <c r="G158" s="123">
        <f>G159+G169+G177+G165</f>
        <v>9787.57</v>
      </c>
      <c r="H158" s="123">
        <f>H159+H169+H177+H165</f>
        <v>8960.609999999999</v>
      </c>
    </row>
    <row r="159" spans="1:8" s="185" customFormat="1" ht="30" customHeight="1">
      <c r="A159" s="64" t="s">
        <v>157</v>
      </c>
      <c r="B159" s="58" t="s">
        <v>155</v>
      </c>
      <c r="C159" s="50" t="s">
        <v>362</v>
      </c>
      <c r="D159" s="50" t="s">
        <v>360</v>
      </c>
      <c r="E159" s="74" t="s">
        <v>248</v>
      </c>
      <c r="F159" s="69"/>
      <c r="G159" s="173">
        <f aca="true" t="shared" si="16" ref="G159:H162">G160</f>
        <v>2209.5</v>
      </c>
      <c r="H159" s="173">
        <f t="shared" si="16"/>
        <v>2209.5</v>
      </c>
    </row>
    <row r="160" spans="1:8" s="139" customFormat="1" ht="30" customHeight="1">
      <c r="A160" s="392" t="s">
        <v>158</v>
      </c>
      <c r="B160" s="37" t="s">
        <v>155</v>
      </c>
      <c r="C160" s="45" t="s">
        <v>362</v>
      </c>
      <c r="D160" s="45" t="s">
        <v>360</v>
      </c>
      <c r="E160" s="51" t="s">
        <v>249</v>
      </c>
      <c r="F160" s="62"/>
      <c r="G160" s="175">
        <f t="shared" si="16"/>
        <v>2209.5</v>
      </c>
      <c r="H160" s="175">
        <f t="shared" si="16"/>
        <v>2209.5</v>
      </c>
    </row>
    <row r="161" spans="1:8" s="160" customFormat="1" ht="21.75" customHeight="1">
      <c r="A161" s="28" t="s">
        <v>159</v>
      </c>
      <c r="B161" s="37" t="s">
        <v>155</v>
      </c>
      <c r="C161" s="29" t="s">
        <v>362</v>
      </c>
      <c r="D161" s="29" t="s">
        <v>360</v>
      </c>
      <c r="E161" s="71" t="s">
        <v>603</v>
      </c>
      <c r="F161" s="40" t="s">
        <v>232</v>
      </c>
      <c r="G161" s="42">
        <f t="shared" si="16"/>
        <v>2209.5</v>
      </c>
      <c r="H161" s="42">
        <f t="shared" si="16"/>
        <v>2209.5</v>
      </c>
    </row>
    <row r="162" spans="1:8" s="160" customFormat="1" ht="30" customHeight="1">
      <c r="A162" s="28" t="s">
        <v>231</v>
      </c>
      <c r="B162" s="37" t="s">
        <v>155</v>
      </c>
      <c r="C162" s="29" t="s">
        <v>362</v>
      </c>
      <c r="D162" s="29" t="s">
        <v>360</v>
      </c>
      <c r="E162" s="71" t="s">
        <v>603</v>
      </c>
      <c r="F162" s="29" t="s">
        <v>194</v>
      </c>
      <c r="G162" s="42">
        <f t="shared" si="16"/>
        <v>2209.5</v>
      </c>
      <c r="H162" s="42">
        <f t="shared" si="16"/>
        <v>2209.5</v>
      </c>
    </row>
    <row r="163" spans="1:8" s="160" customFormat="1" ht="30" customHeight="1">
      <c r="A163" s="26" t="s">
        <v>452</v>
      </c>
      <c r="B163" s="37" t="s">
        <v>155</v>
      </c>
      <c r="C163" s="29" t="s">
        <v>362</v>
      </c>
      <c r="D163" s="29" t="s">
        <v>360</v>
      </c>
      <c r="E163" s="71" t="s">
        <v>603</v>
      </c>
      <c r="F163" s="29" t="s">
        <v>376</v>
      </c>
      <c r="G163" s="42">
        <v>2209.5</v>
      </c>
      <c r="H163" s="42">
        <v>2209.5</v>
      </c>
    </row>
    <row r="164" spans="1:8" s="160" customFormat="1" ht="30" customHeight="1" hidden="1">
      <c r="A164" s="26"/>
      <c r="B164" s="37"/>
      <c r="C164" s="29"/>
      <c r="D164" s="29"/>
      <c r="E164" s="71"/>
      <c r="F164" s="24"/>
      <c r="G164" s="42"/>
      <c r="H164" s="42"/>
    </row>
    <row r="165" spans="1:8" s="160" customFormat="1" ht="30" customHeight="1">
      <c r="A165" s="64" t="s">
        <v>632</v>
      </c>
      <c r="B165" s="58" t="s">
        <v>155</v>
      </c>
      <c r="C165" s="50" t="s">
        <v>362</v>
      </c>
      <c r="D165" s="50" t="s">
        <v>360</v>
      </c>
      <c r="E165" s="74" t="s">
        <v>634</v>
      </c>
      <c r="F165" s="24"/>
      <c r="G165" s="173">
        <f aca="true" t="shared" si="17" ref="G165:H167">G166</f>
        <v>0</v>
      </c>
      <c r="H165" s="173">
        <f t="shared" si="17"/>
        <v>0</v>
      </c>
    </row>
    <row r="166" spans="1:8" s="160" customFormat="1" ht="30" customHeight="1">
      <c r="A166" s="26" t="s">
        <v>633</v>
      </c>
      <c r="B166" s="37" t="s">
        <v>155</v>
      </c>
      <c r="C166" s="29" t="s">
        <v>362</v>
      </c>
      <c r="D166" s="29" t="s">
        <v>360</v>
      </c>
      <c r="E166" s="71" t="s">
        <v>635</v>
      </c>
      <c r="F166" s="24" t="s">
        <v>232</v>
      </c>
      <c r="G166" s="42">
        <f t="shared" si="17"/>
        <v>0</v>
      </c>
      <c r="H166" s="42">
        <f t="shared" si="17"/>
        <v>0</v>
      </c>
    </row>
    <row r="167" spans="1:8" s="160" customFormat="1" ht="30" customHeight="1">
      <c r="A167" s="28" t="s">
        <v>231</v>
      </c>
      <c r="B167" s="37" t="s">
        <v>155</v>
      </c>
      <c r="C167" s="29" t="s">
        <v>362</v>
      </c>
      <c r="D167" s="29" t="s">
        <v>360</v>
      </c>
      <c r="E167" s="71" t="s">
        <v>635</v>
      </c>
      <c r="F167" s="24" t="s">
        <v>194</v>
      </c>
      <c r="G167" s="42">
        <f t="shared" si="17"/>
        <v>0</v>
      </c>
      <c r="H167" s="42">
        <f t="shared" si="17"/>
        <v>0</v>
      </c>
    </row>
    <row r="168" spans="1:8" s="160" customFormat="1" ht="30" customHeight="1">
      <c r="A168" s="26" t="s">
        <v>452</v>
      </c>
      <c r="B168" s="37" t="s">
        <v>155</v>
      </c>
      <c r="C168" s="29" t="s">
        <v>362</v>
      </c>
      <c r="D168" s="29" t="s">
        <v>360</v>
      </c>
      <c r="E168" s="71" t="s">
        <v>635</v>
      </c>
      <c r="F168" s="24" t="s">
        <v>376</v>
      </c>
      <c r="G168" s="42">
        <v>0</v>
      </c>
      <c r="H168" s="42">
        <v>0</v>
      </c>
    </row>
    <row r="169" spans="1:8" s="160" customFormat="1" ht="20.25" customHeight="1">
      <c r="A169" s="64" t="s">
        <v>596</v>
      </c>
      <c r="B169" s="58" t="s">
        <v>155</v>
      </c>
      <c r="C169" s="50" t="s">
        <v>362</v>
      </c>
      <c r="D169" s="50" t="s">
        <v>360</v>
      </c>
      <c r="E169" s="74" t="s">
        <v>130</v>
      </c>
      <c r="F169" s="24"/>
      <c r="G169" s="347">
        <f>G170+G171+G172+G176</f>
        <v>6948.7699999999995</v>
      </c>
      <c r="H169" s="347">
        <f>H170+H171+H172+H176</f>
        <v>6021.8099999999995</v>
      </c>
    </row>
    <row r="170" spans="1:8" s="160" customFormat="1" ht="20.25" customHeight="1">
      <c r="A170" s="28" t="s">
        <v>604</v>
      </c>
      <c r="B170" s="37" t="s">
        <v>155</v>
      </c>
      <c r="C170" s="29" t="s">
        <v>362</v>
      </c>
      <c r="D170" s="29" t="s">
        <v>360</v>
      </c>
      <c r="E170" s="71" t="s">
        <v>606</v>
      </c>
      <c r="F170" s="24" t="s">
        <v>395</v>
      </c>
      <c r="G170" s="348">
        <f>5478.75-180.43</f>
        <v>5298.32</v>
      </c>
      <c r="H170" s="348">
        <f>5478.75-911.54-200</f>
        <v>4367.21</v>
      </c>
    </row>
    <row r="171" spans="1:8" s="160" customFormat="1" ht="20.25" customHeight="1">
      <c r="A171" s="28" t="s">
        <v>605</v>
      </c>
      <c r="B171" s="37" t="s">
        <v>155</v>
      </c>
      <c r="C171" s="29" t="s">
        <v>362</v>
      </c>
      <c r="D171" s="29" t="s">
        <v>360</v>
      </c>
      <c r="E171" s="71" t="s">
        <v>606</v>
      </c>
      <c r="F171" s="24" t="s">
        <v>186</v>
      </c>
      <c r="G171" s="348">
        <f>1654.6-4.15</f>
        <v>1650.4499999999998</v>
      </c>
      <c r="H171" s="348">
        <v>1654.6</v>
      </c>
    </row>
    <row r="172" spans="1:8" s="160" customFormat="1" ht="21" customHeight="1">
      <c r="A172" s="26" t="s">
        <v>597</v>
      </c>
      <c r="B172" s="37" t="s">
        <v>155</v>
      </c>
      <c r="C172" s="29" t="s">
        <v>362</v>
      </c>
      <c r="D172" s="29" t="s">
        <v>360</v>
      </c>
      <c r="E172" s="71" t="s">
        <v>598</v>
      </c>
      <c r="F172" s="24" t="s">
        <v>232</v>
      </c>
      <c r="G172" s="348">
        <f>G173</f>
        <v>0</v>
      </c>
      <c r="H172" s="348">
        <f>H173</f>
        <v>0</v>
      </c>
    </row>
    <row r="173" spans="1:8" s="160" customFormat="1" ht="30" customHeight="1">
      <c r="A173" s="28" t="s">
        <v>231</v>
      </c>
      <c r="B173" s="37" t="s">
        <v>155</v>
      </c>
      <c r="C173" s="29" t="s">
        <v>362</v>
      </c>
      <c r="D173" s="29" t="s">
        <v>360</v>
      </c>
      <c r="E173" s="71" t="s">
        <v>598</v>
      </c>
      <c r="F173" s="24" t="s">
        <v>194</v>
      </c>
      <c r="G173" s="348">
        <f>G175+G174</f>
        <v>0</v>
      </c>
      <c r="H173" s="348">
        <f>H175+H174</f>
        <v>0</v>
      </c>
    </row>
    <row r="174" spans="1:8" s="160" customFormat="1" ht="30" customHeight="1">
      <c r="A174" s="26" t="s">
        <v>452</v>
      </c>
      <c r="B174" s="37" t="s">
        <v>155</v>
      </c>
      <c r="C174" s="29" t="s">
        <v>362</v>
      </c>
      <c r="D174" s="29" t="s">
        <v>360</v>
      </c>
      <c r="E174" s="71" t="s">
        <v>598</v>
      </c>
      <c r="F174" s="24" t="s">
        <v>375</v>
      </c>
      <c r="G174" s="348">
        <v>0</v>
      </c>
      <c r="H174" s="348">
        <v>0</v>
      </c>
    </row>
    <row r="175" spans="1:8" s="160" customFormat="1" ht="30" customHeight="1">
      <c r="A175" s="26" t="s">
        <v>452</v>
      </c>
      <c r="B175" s="37" t="s">
        <v>155</v>
      </c>
      <c r="C175" s="29" t="s">
        <v>362</v>
      </c>
      <c r="D175" s="29" t="s">
        <v>360</v>
      </c>
      <c r="E175" s="71" t="s">
        <v>598</v>
      </c>
      <c r="F175" s="24" t="s">
        <v>376</v>
      </c>
      <c r="G175" s="348">
        <v>0</v>
      </c>
      <c r="H175" s="348">
        <v>0</v>
      </c>
    </row>
    <row r="176" spans="1:8" s="160" customFormat="1" ht="30" customHeight="1">
      <c r="A176" s="26" t="s">
        <v>377</v>
      </c>
      <c r="B176" s="37" t="s">
        <v>155</v>
      </c>
      <c r="C176" s="29" t="s">
        <v>362</v>
      </c>
      <c r="D176" s="29" t="s">
        <v>360</v>
      </c>
      <c r="E176" s="71" t="s">
        <v>598</v>
      </c>
      <c r="F176" s="24" t="s">
        <v>378</v>
      </c>
      <c r="G176" s="348">
        <v>0</v>
      </c>
      <c r="H176" s="348">
        <v>0</v>
      </c>
    </row>
    <row r="177" spans="1:8" s="185" customFormat="1" ht="30" customHeight="1">
      <c r="A177" s="64" t="s">
        <v>206</v>
      </c>
      <c r="B177" s="58" t="s">
        <v>155</v>
      </c>
      <c r="C177" s="50" t="s">
        <v>362</v>
      </c>
      <c r="D177" s="50" t="s">
        <v>360</v>
      </c>
      <c r="E177" s="74" t="s">
        <v>118</v>
      </c>
      <c r="F177" s="50"/>
      <c r="G177" s="320">
        <f>G178+G190+G194+G182</f>
        <v>629.3</v>
      </c>
      <c r="H177" s="320">
        <f>H178+H190+H194+H182</f>
        <v>729.3</v>
      </c>
    </row>
    <row r="178" spans="1:8" s="139" customFormat="1" ht="14.25" customHeight="1">
      <c r="A178" s="16" t="s">
        <v>283</v>
      </c>
      <c r="B178" s="44" t="s">
        <v>155</v>
      </c>
      <c r="C178" s="45" t="s">
        <v>362</v>
      </c>
      <c r="D178" s="45" t="s">
        <v>360</v>
      </c>
      <c r="E178" s="51" t="s">
        <v>124</v>
      </c>
      <c r="F178" s="62"/>
      <c r="G178" s="367">
        <f aca="true" t="shared" si="18" ref="G178:H180">G179</f>
        <v>629.3</v>
      </c>
      <c r="H178" s="367">
        <f t="shared" si="18"/>
        <v>629.3</v>
      </c>
    </row>
    <row r="179" spans="1:8" s="139" customFormat="1" ht="27" customHeight="1">
      <c r="A179" s="28" t="s">
        <v>231</v>
      </c>
      <c r="B179" s="37" t="s">
        <v>155</v>
      </c>
      <c r="C179" s="24" t="s">
        <v>362</v>
      </c>
      <c r="D179" s="24" t="s">
        <v>360</v>
      </c>
      <c r="E179" s="48" t="s">
        <v>124</v>
      </c>
      <c r="F179" s="40" t="s">
        <v>232</v>
      </c>
      <c r="G179" s="367">
        <f t="shared" si="18"/>
        <v>629.3</v>
      </c>
      <c r="H179" s="367">
        <f t="shared" si="18"/>
        <v>629.3</v>
      </c>
    </row>
    <row r="180" spans="1:8" s="139" customFormat="1" ht="27" customHeight="1">
      <c r="A180" s="125" t="s">
        <v>233</v>
      </c>
      <c r="B180" s="37" t="s">
        <v>155</v>
      </c>
      <c r="C180" s="24" t="s">
        <v>362</v>
      </c>
      <c r="D180" s="24" t="s">
        <v>360</v>
      </c>
      <c r="E180" s="48" t="s">
        <v>124</v>
      </c>
      <c r="F180" s="40" t="s">
        <v>194</v>
      </c>
      <c r="G180" s="367">
        <f t="shared" si="18"/>
        <v>629.3</v>
      </c>
      <c r="H180" s="367">
        <f t="shared" si="18"/>
        <v>629.3</v>
      </c>
    </row>
    <row r="181" spans="1:8" ht="27" customHeight="1">
      <c r="A181" s="26" t="s">
        <v>452</v>
      </c>
      <c r="B181" s="37" t="s">
        <v>155</v>
      </c>
      <c r="C181" s="24" t="s">
        <v>362</v>
      </c>
      <c r="D181" s="24" t="s">
        <v>360</v>
      </c>
      <c r="E181" s="48" t="s">
        <v>124</v>
      </c>
      <c r="F181" s="25" t="s">
        <v>708</v>
      </c>
      <c r="G181" s="365">
        <v>629.3</v>
      </c>
      <c r="H181" s="365">
        <v>629.3</v>
      </c>
    </row>
    <row r="182" spans="1:8" s="139" customFormat="1" ht="26.25" customHeight="1" hidden="1">
      <c r="A182" s="184" t="s">
        <v>284</v>
      </c>
      <c r="B182" s="37" t="s">
        <v>155</v>
      </c>
      <c r="C182" s="45" t="s">
        <v>362</v>
      </c>
      <c r="D182" s="45" t="s">
        <v>360</v>
      </c>
      <c r="E182" s="51" t="s">
        <v>125</v>
      </c>
      <c r="F182" s="62"/>
      <c r="G182" s="367">
        <f aca="true" t="shared" si="19" ref="G182:H184">G183</f>
        <v>0</v>
      </c>
      <c r="H182" s="367">
        <f t="shared" si="19"/>
        <v>0</v>
      </c>
    </row>
    <row r="183" spans="1:8" s="139" customFormat="1" ht="26.25" customHeight="1" hidden="1">
      <c r="A183" s="28" t="s">
        <v>231</v>
      </c>
      <c r="B183" s="37" t="s">
        <v>155</v>
      </c>
      <c r="C183" s="24" t="s">
        <v>362</v>
      </c>
      <c r="D183" s="24" t="s">
        <v>360</v>
      </c>
      <c r="E183" s="48" t="s">
        <v>125</v>
      </c>
      <c r="F183" s="40" t="s">
        <v>232</v>
      </c>
      <c r="G183" s="335">
        <f t="shared" si="19"/>
        <v>0</v>
      </c>
      <c r="H183" s="335">
        <f t="shared" si="19"/>
        <v>0</v>
      </c>
    </row>
    <row r="184" spans="1:8" s="139" customFormat="1" ht="26.25" customHeight="1" hidden="1">
      <c r="A184" s="125" t="s">
        <v>233</v>
      </c>
      <c r="B184" s="37" t="s">
        <v>155</v>
      </c>
      <c r="C184" s="24" t="s">
        <v>362</v>
      </c>
      <c r="D184" s="24" t="s">
        <v>360</v>
      </c>
      <c r="E184" s="48" t="s">
        <v>125</v>
      </c>
      <c r="F184" s="40" t="s">
        <v>194</v>
      </c>
      <c r="G184" s="335">
        <f t="shared" si="19"/>
        <v>0</v>
      </c>
      <c r="H184" s="335">
        <f t="shared" si="19"/>
        <v>0</v>
      </c>
    </row>
    <row r="185" spans="1:8" ht="27" customHeight="1" hidden="1">
      <c r="A185" s="26" t="s">
        <v>452</v>
      </c>
      <c r="B185" s="37" t="s">
        <v>155</v>
      </c>
      <c r="C185" s="24" t="s">
        <v>362</v>
      </c>
      <c r="D185" s="24" t="s">
        <v>360</v>
      </c>
      <c r="E185" s="48" t="s">
        <v>125</v>
      </c>
      <c r="F185" s="25" t="s">
        <v>376</v>
      </c>
      <c r="G185" s="365">
        <v>0</v>
      </c>
      <c r="H185" s="365">
        <v>0</v>
      </c>
    </row>
    <row r="186" spans="1:8" s="139" customFormat="1" ht="15.75" customHeight="1" hidden="1">
      <c r="A186" s="16" t="s">
        <v>285</v>
      </c>
      <c r="B186" s="37" t="s">
        <v>155</v>
      </c>
      <c r="C186" s="45" t="s">
        <v>362</v>
      </c>
      <c r="D186" s="45" t="s">
        <v>360</v>
      </c>
      <c r="E186" s="51" t="s">
        <v>126</v>
      </c>
      <c r="F186" s="62"/>
      <c r="G186" s="367">
        <f aca="true" t="shared" si="20" ref="G186:H188">G187</f>
        <v>0</v>
      </c>
      <c r="H186" s="367">
        <f t="shared" si="20"/>
        <v>0</v>
      </c>
    </row>
    <row r="187" spans="1:8" s="139" customFormat="1" ht="28.5" customHeight="1" hidden="1">
      <c r="A187" s="28" t="s">
        <v>231</v>
      </c>
      <c r="B187" s="37" t="s">
        <v>155</v>
      </c>
      <c r="C187" s="24" t="s">
        <v>362</v>
      </c>
      <c r="D187" s="24" t="s">
        <v>360</v>
      </c>
      <c r="E187" s="48" t="s">
        <v>126</v>
      </c>
      <c r="F187" s="40" t="s">
        <v>232</v>
      </c>
      <c r="G187" s="335">
        <f t="shared" si="20"/>
        <v>0</v>
      </c>
      <c r="H187" s="335">
        <f t="shared" si="20"/>
        <v>0</v>
      </c>
    </row>
    <row r="188" spans="1:8" s="139" customFormat="1" ht="27" customHeight="1" hidden="1">
      <c r="A188" s="125" t="s">
        <v>233</v>
      </c>
      <c r="B188" s="37" t="s">
        <v>155</v>
      </c>
      <c r="C188" s="24" t="s">
        <v>362</v>
      </c>
      <c r="D188" s="24" t="s">
        <v>360</v>
      </c>
      <c r="E188" s="48" t="s">
        <v>126</v>
      </c>
      <c r="F188" s="40" t="s">
        <v>194</v>
      </c>
      <c r="G188" s="335">
        <f t="shared" si="20"/>
        <v>0</v>
      </c>
      <c r="H188" s="335">
        <f t="shared" si="20"/>
        <v>0</v>
      </c>
    </row>
    <row r="189" spans="1:8" ht="26.25" customHeight="1" hidden="1">
      <c r="A189" s="26" t="s">
        <v>452</v>
      </c>
      <c r="B189" s="37" t="s">
        <v>155</v>
      </c>
      <c r="C189" s="24" t="s">
        <v>362</v>
      </c>
      <c r="D189" s="24" t="s">
        <v>360</v>
      </c>
      <c r="E189" s="48" t="s">
        <v>126</v>
      </c>
      <c r="F189" s="25" t="s">
        <v>376</v>
      </c>
      <c r="G189" s="365">
        <v>0</v>
      </c>
      <c r="H189" s="365">
        <v>0</v>
      </c>
    </row>
    <row r="190" spans="1:8" s="139" customFormat="1" ht="15" customHeight="1">
      <c r="A190" s="46" t="s">
        <v>392</v>
      </c>
      <c r="B190" s="44" t="s">
        <v>155</v>
      </c>
      <c r="C190" s="45" t="s">
        <v>362</v>
      </c>
      <c r="D190" s="45" t="s">
        <v>360</v>
      </c>
      <c r="E190" s="51" t="s">
        <v>127</v>
      </c>
      <c r="F190" s="62"/>
      <c r="G190" s="367">
        <f aca="true" t="shared" si="21" ref="G190:H192">G191</f>
        <v>0</v>
      </c>
      <c r="H190" s="367">
        <f t="shared" si="21"/>
        <v>0</v>
      </c>
    </row>
    <row r="191" spans="1:8" s="139" customFormat="1" ht="28.5" customHeight="1">
      <c r="A191" s="28" t="s">
        <v>231</v>
      </c>
      <c r="B191" s="37" t="s">
        <v>155</v>
      </c>
      <c r="C191" s="29" t="s">
        <v>362</v>
      </c>
      <c r="D191" s="29" t="s">
        <v>360</v>
      </c>
      <c r="E191" s="71" t="s">
        <v>127</v>
      </c>
      <c r="F191" s="40" t="s">
        <v>232</v>
      </c>
      <c r="G191" s="335">
        <f t="shared" si="21"/>
        <v>0</v>
      </c>
      <c r="H191" s="335">
        <f t="shared" si="21"/>
        <v>0</v>
      </c>
    </row>
    <row r="192" spans="1:8" s="139" customFormat="1" ht="30" customHeight="1">
      <c r="A192" s="125" t="s">
        <v>233</v>
      </c>
      <c r="B192" s="37" t="s">
        <v>155</v>
      </c>
      <c r="C192" s="29" t="s">
        <v>362</v>
      </c>
      <c r="D192" s="29" t="s">
        <v>360</v>
      </c>
      <c r="E192" s="71" t="s">
        <v>127</v>
      </c>
      <c r="F192" s="40" t="s">
        <v>194</v>
      </c>
      <c r="G192" s="335">
        <f t="shared" si="21"/>
        <v>0</v>
      </c>
      <c r="H192" s="335">
        <f t="shared" si="21"/>
        <v>0</v>
      </c>
    </row>
    <row r="193" spans="1:8" ht="27" customHeight="1">
      <c r="A193" s="26" t="s">
        <v>452</v>
      </c>
      <c r="B193" s="37" t="s">
        <v>155</v>
      </c>
      <c r="C193" s="24" t="s">
        <v>362</v>
      </c>
      <c r="D193" s="24" t="s">
        <v>360</v>
      </c>
      <c r="E193" s="71" t="s">
        <v>127</v>
      </c>
      <c r="F193" s="25" t="s">
        <v>376</v>
      </c>
      <c r="G193" s="365">
        <v>0</v>
      </c>
      <c r="H193" s="365">
        <v>0</v>
      </c>
    </row>
    <row r="194" spans="1:8" s="139" customFormat="1" ht="27.75" customHeight="1">
      <c r="A194" s="46" t="s">
        <v>286</v>
      </c>
      <c r="B194" s="44" t="s">
        <v>155</v>
      </c>
      <c r="C194" s="45" t="s">
        <v>362</v>
      </c>
      <c r="D194" s="45" t="s">
        <v>360</v>
      </c>
      <c r="E194" s="51" t="s">
        <v>128</v>
      </c>
      <c r="F194" s="62"/>
      <c r="G194" s="367">
        <f aca="true" t="shared" si="22" ref="G194:H196">G195</f>
        <v>0</v>
      </c>
      <c r="H194" s="367">
        <f t="shared" si="22"/>
        <v>100</v>
      </c>
    </row>
    <row r="195" spans="1:8" ht="27.75" customHeight="1">
      <c r="A195" s="28" t="s">
        <v>231</v>
      </c>
      <c r="B195" s="37" t="s">
        <v>155</v>
      </c>
      <c r="C195" s="24" t="s">
        <v>362</v>
      </c>
      <c r="D195" s="24" t="s">
        <v>360</v>
      </c>
      <c r="E195" s="48" t="s">
        <v>128</v>
      </c>
      <c r="F195" s="40" t="s">
        <v>232</v>
      </c>
      <c r="G195" s="365">
        <f t="shared" si="22"/>
        <v>0</v>
      </c>
      <c r="H195" s="365">
        <f t="shared" si="22"/>
        <v>100</v>
      </c>
    </row>
    <row r="196" spans="1:8" ht="27.75" customHeight="1">
      <c r="A196" s="125" t="s">
        <v>233</v>
      </c>
      <c r="B196" s="37" t="s">
        <v>155</v>
      </c>
      <c r="C196" s="24" t="s">
        <v>362</v>
      </c>
      <c r="D196" s="24" t="s">
        <v>360</v>
      </c>
      <c r="E196" s="48" t="s">
        <v>128</v>
      </c>
      <c r="F196" s="40" t="s">
        <v>194</v>
      </c>
      <c r="G196" s="365">
        <f>G197</f>
        <v>0</v>
      </c>
      <c r="H196" s="365">
        <f t="shared" si="22"/>
        <v>100</v>
      </c>
    </row>
    <row r="197" spans="1:8" ht="27" customHeight="1">
      <c r="A197" s="26" t="s">
        <v>452</v>
      </c>
      <c r="B197" s="37" t="s">
        <v>155</v>
      </c>
      <c r="C197" s="24" t="s">
        <v>362</v>
      </c>
      <c r="D197" s="24" t="s">
        <v>360</v>
      </c>
      <c r="E197" s="48" t="s">
        <v>128</v>
      </c>
      <c r="F197" s="25" t="s">
        <v>376</v>
      </c>
      <c r="G197" s="365">
        <v>0</v>
      </c>
      <c r="H197" s="365">
        <v>100</v>
      </c>
    </row>
    <row r="198" spans="1:8" s="195" customFormat="1" ht="15" customHeight="1">
      <c r="A198" s="186" t="s">
        <v>393</v>
      </c>
      <c r="B198" s="36" t="s">
        <v>155</v>
      </c>
      <c r="C198" s="201" t="s">
        <v>363</v>
      </c>
      <c r="D198" s="201"/>
      <c r="E198" s="48"/>
      <c r="F198" s="193"/>
      <c r="G198" s="346">
        <f>G199</f>
        <v>8393.3</v>
      </c>
      <c r="H198" s="346">
        <f>H199</f>
        <v>7430.5599999999995</v>
      </c>
    </row>
    <row r="199" spans="1:8" s="68" customFormat="1" ht="15" customHeight="1">
      <c r="A199" s="190" t="s">
        <v>394</v>
      </c>
      <c r="B199" s="36" t="s">
        <v>155</v>
      </c>
      <c r="C199" s="34" t="s">
        <v>363</v>
      </c>
      <c r="D199" s="34" t="s">
        <v>357</v>
      </c>
      <c r="E199" s="148"/>
      <c r="F199" s="101"/>
      <c r="G199" s="327">
        <f>G200+G236</f>
        <v>8393.3</v>
      </c>
      <c r="H199" s="327">
        <f>H200+H236</f>
        <v>7430.5599999999995</v>
      </c>
    </row>
    <row r="200" spans="1:8" s="185" customFormat="1" ht="39.75" customHeight="1">
      <c r="A200" s="64" t="s">
        <v>163</v>
      </c>
      <c r="B200" s="58" t="s">
        <v>155</v>
      </c>
      <c r="C200" s="50" t="s">
        <v>363</v>
      </c>
      <c r="D200" s="50" t="s">
        <v>357</v>
      </c>
      <c r="E200" s="74" t="s">
        <v>60</v>
      </c>
      <c r="F200" s="69"/>
      <c r="G200" s="191">
        <f>G201+G217+G229</f>
        <v>8393.3</v>
      </c>
      <c r="H200" s="191">
        <f>H201+H217+H229</f>
        <v>7430.5599999999995</v>
      </c>
    </row>
    <row r="201" spans="1:8" s="139" customFormat="1" ht="15.75" customHeight="1">
      <c r="A201" s="46" t="s">
        <v>164</v>
      </c>
      <c r="B201" s="37" t="s">
        <v>155</v>
      </c>
      <c r="C201" s="45" t="s">
        <v>363</v>
      </c>
      <c r="D201" s="45" t="s">
        <v>357</v>
      </c>
      <c r="E201" s="51" t="s">
        <v>171</v>
      </c>
      <c r="F201" s="62"/>
      <c r="G201" s="138">
        <f>G202+G208</f>
        <v>6075.121999999999</v>
      </c>
      <c r="H201" s="138">
        <f>H202+H208</f>
        <v>5512.382</v>
      </c>
    </row>
    <row r="202" spans="1:8" s="139" customFormat="1" ht="27" customHeight="1">
      <c r="A202" s="46" t="s">
        <v>165</v>
      </c>
      <c r="B202" s="37" t="s">
        <v>155</v>
      </c>
      <c r="C202" s="45" t="s">
        <v>363</v>
      </c>
      <c r="D202" s="45" t="s">
        <v>357</v>
      </c>
      <c r="E202" s="51" t="s">
        <v>253</v>
      </c>
      <c r="F202" s="62"/>
      <c r="G202" s="138">
        <f>G203</f>
        <v>4738.7</v>
      </c>
      <c r="H202" s="138">
        <f>H203</f>
        <v>4138.7</v>
      </c>
    </row>
    <row r="203" spans="1:8" ht="42" customHeight="1">
      <c r="A203" s="59" t="s">
        <v>227</v>
      </c>
      <c r="B203" s="37" t="s">
        <v>155</v>
      </c>
      <c r="C203" s="29" t="s">
        <v>363</v>
      </c>
      <c r="D203" s="29" t="s">
        <v>357</v>
      </c>
      <c r="E203" s="71" t="s">
        <v>253</v>
      </c>
      <c r="F203" s="25" t="s">
        <v>535</v>
      </c>
      <c r="G203" s="144">
        <f>G204</f>
        <v>4738.7</v>
      </c>
      <c r="H203" s="144">
        <f>H204</f>
        <v>4138.7</v>
      </c>
    </row>
    <row r="204" spans="1:8" ht="16.5" customHeight="1">
      <c r="A204" s="26" t="s">
        <v>288</v>
      </c>
      <c r="B204" s="37" t="s">
        <v>155</v>
      </c>
      <c r="C204" s="24" t="s">
        <v>363</v>
      </c>
      <c r="D204" s="24" t="s">
        <v>357</v>
      </c>
      <c r="E204" s="48" t="s">
        <v>253</v>
      </c>
      <c r="F204" s="40" t="s">
        <v>423</v>
      </c>
      <c r="G204" s="144">
        <f>G205+G206+G207</f>
        <v>4738.7</v>
      </c>
      <c r="H204" s="144">
        <f>H205+H206+H207</f>
        <v>4138.7</v>
      </c>
    </row>
    <row r="205" spans="1:8" ht="15.75">
      <c r="A205" s="26" t="s">
        <v>267</v>
      </c>
      <c r="B205" s="37" t="s">
        <v>155</v>
      </c>
      <c r="C205" s="24" t="s">
        <v>363</v>
      </c>
      <c r="D205" s="24" t="s">
        <v>357</v>
      </c>
      <c r="E205" s="48" t="s">
        <v>253</v>
      </c>
      <c r="F205" s="24" t="s">
        <v>395</v>
      </c>
      <c r="G205" s="144">
        <v>3639.6</v>
      </c>
      <c r="H205" s="144">
        <f>3639.6-600</f>
        <v>3039.6</v>
      </c>
    </row>
    <row r="206" spans="1:8" ht="28.5" customHeight="1">
      <c r="A206" s="26" t="s">
        <v>268</v>
      </c>
      <c r="B206" s="37" t="s">
        <v>155</v>
      </c>
      <c r="C206" s="24" t="s">
        <v>363</v>
      </c>
      <c r="D206" s="24" t="s">
        <v>357</v>
      </c>
      <c r="E206" s="48" t="s">
        <v>253</v>
      </c>
      <c r="F206" s="24" t="s">
        <v>396</v>
      </c>
      <c r="G206" s="144">
        <v>0</v>
      </c>
      <c r="H206" s="144">
        <v>0</v>
      </c>
    </row>
    <row r="207" spans="1:8" ht="28.5" customHeight="1">
      <c r="A207" s="26" t="s">
        <v>269</v>
      </c>
      <c r="B207" s="37" t="s">
        <v>155</v>
      </c>
      <c r="C207" s="24" t="s">
        <v>363</v>
      </c>
      <c r="D207" s="24" t="s">
        <v>357</v>
      </c>
      <c r="E207" s="48" t="s">
        <v>253</v>
      </c>
      <c r="F207" s="24" t="s">
        <v>186</v>
      </c>
      <c r="G207" s="144">
        <v>1099.1</v>
      </c>
      <c r="H207" s="144">
        <v>1099.1</v>
      </c>
    </row>
    <row r="208" spans="1:8" ht="29.25" customHeight="1">
      <c r="A208" s="26" t="s">
        <v>166</v>
      </c>
      <c r="B208" s="37" t="s">
        <v>155</v>
      </c>
      <c r="C208" s="24" t="s">
        <v>363</v>
      </c>
      <c r="D208" s="24" t="s">
        <v>357</v>
      </c>
      <c r="E208" s="48" t="s">
        <v>254</v>
      </c>
      <c r="F208" s="24"/>
      <c r="G208" s="144">
        <f>G209+G214</f>
        <v>1336.422</v>
      </c>
      <c r="H208" s="144">
        <f>H209+H214</f>
        <v>1373.682</v>
      </c>
    </row>
    <row r="209" spans="1:8" ht="29.25" customHeight="1">
      <c r="A209" s="28" t="s">
        <v>231</v>
      </c>
      <c r="B209" s="37" t="s">
        <v>155</v>
      </c>
      <c r="C209" s="24" t="s">
        <v>363</v>
      </c>
      <c r="D209" s="24" t="s">
        <v>357</v>
      </c>
      <c r="E209" s="48" t="s">
        <v>254</v>
      </c>
      <c r="F209" s="24" t="s">
        <v>232</v>
      </c>
      <c r="G209" s="144">
        <f>G210</f>
        <v>1336.422</v>
      </c>
      <c r="H209" s="144">
        <f>H210</f>
        <v>1373.682</v>
      </c>
    </row>
    <row r="210" spans="1:8" ht="29.25" customHeight="1">
      <c r="A210" s="125" t="s">
        <v>233</v>
      </c>
      <c r="B210" s="37" t="s">
        <v>155</v>
      </c>
      <c r="C210" s="24" t="s">
        <v>363</v>
      </c>
      <c r="D210" s="24" t="s">
        <v>357</v>
      </c>
      <c r="E210" s="48" t="s">
        <v>254</v>
      </c>
      <c r="F210" s="24" t="s">
        <v>194</v>
      </c>
      <c r="G210" s="144">
        <f>G211+G212+G213</f>
        <v>1336.422</v>
      </c>
      <c r="H210" s="144">
        <f>H211+H212+H213</f>
        <v>1373.682</v>
      </c>
    </row>
    <row r="211" spans="1:8" ht="25.5">
      <c r="A211" s="26" t="s">
        <v>374</v>
      </c>
      <c r="B211" s="37" t="s">
        <v>155</v>
      </c>
      <c r="C211" s="24" t="s">
        <v>363</v>
      </c>
      <c r="D211" s="24" t="s">
        <v>357</v>
      </c>
      <c r="E211" s="48" t="s">
        <v>254</v>
      </c>
      <c r="F211" s="24" t="s">
        <v>375</v>
      </c>
      <c r="G211" s="180">
        <f>176.6-100</f>
        <v>76.6</v>
      </c>
      <c r="H211" s="180">
        <f>176.6-7.54</f>
        <v>169.06</v>
      </c>
    </row>
    <row r="212" spans="1:9" ht="27" customHeight="1">
      <c r="A212" s="26" t="s">
        <v>452</v>
      </c>
      <c r="B212" s="37" t="s">
        <v>155</v>
      </c>
      <c r="C212" s="24" t="s">
        <v>363</v>
      </c>
      <c r="D212" s="24" t="s">
        <v>357</v>
      </c>
      <c r="E212" s="48" t="s">
        <v>254</v>
      </c>
      <c r="F212" s="24" t="s">
        <v>376</v>
      </c>
      <c r="G212" s="180">
        <f>392.102-200</f>
        <v>192.10199999999998</v>
      </c>
      <c r="H212" s="180">
        <v>152.342</v>
      </c>
      <c r="I212" s="170"/>
    </row>
    <row r="213" spans="1:9" ht="27" customHeight="1">
      <c r="A213" s="26" t="s">
        <v>711</v>
      </c>
      <c r="B213" s="37" t="s">
        <v>155</v>
      </c>
      <c r="C213" s="24" t="s">
        <v>363</v>
      </c>
      <c r="D213" s="24" t="s">
        <v>357</v>
      </c>
      <c r="E213" s="48" t="s">
        <v>254</v>
      </c>
      <c r="F213" s="24" t="s">
        <v>708</v>
      </c>
      <c r="G213" s="180">
        <f>1081.5-13.78</f>
        <v>1067.72</v>
      </c>
      <c r="H213" s="180">
        <f>1081.5-29.22</f>
        <v>1052.28</v>
      </c>
      <c r="I213" s="170"/>
    </row>
    <row r="214" spans="1:9" ht="16.5" customHeight="1">
      <c r="A214" s="26" t="s">
        <v>45</v>
      </c>
      <c r="B214" s="37" t="s">
        <v>155</v>
      </c>
      <c r="C214" s="24" t="s">
        <v>363</v>
      </c>
      <c r="D214" s="24" t="s">
        <v>357</v>
      </c>
      <c r="E214" s="48" t="s">
        <v>254</v>
      </c>
      <c r="F214" s="24" t="s">
        <v>234</v>
      </c>
      <c r="G214" s="180">
        <f>G215</f>
        <v>0</v>
      </c>
      <c r="H214" s="180">
        <f>H215</f>
        <v>0</v>
      </c>
      <c r="I214" s="170"/>
    </row>
    <row r="215" spans="1:8" ht="18" customHeight="1">
      <c r="A215" s="26" t="s">
        <v>198</v>
      </c>
      <c r="B215" s="37" t="s">
        <v>155</v>
      </c>
      <c r="C215" s="24" t="s">
        <v>363</v>
      </c>
      <c r="D215" s="24" t="s">
        <v>357</v>
      </c>
      <c r="E215" s="48" t="s">
        <v>254</v>
      </c>
      <c r="F215" s="24" t="s">
        <v>197</v>
      </c>
      <c r="G215" s="144">
        <f>G216</f>
        <v>0</v>
      </c>
      <c r="H215" s="144">
        <f>H216</f>
        <v>0</v>
      </c>
    </row>
    <row r="216" spans="1:8" ht="17.25" customHeight="1">
      <c r="A216" s="26" t="s">
        <v>377</v>
      </c>
      <c r="B216" s="37" t="s">
        <v>155</v>
      </c>
      <c r="C216" s="24" t="s">
        <v>363</v>
      </c>
      <c r="D216" s="24" t="s">
        <v>357</v>
      </c>
      <c r="E216" s="48" t="s">
        <v>254</v>
      </c>
      <c r="F216" s="24" t="s">
        <v>378</v>
      </c>
      <c r="G216" s="144">
        <v>0</v>
      </c>
      <c r="H216" s="144">
        <v>0</v>
      </c>
    </row>
    <row r="217" spans="1:8" s="139" customFormat="1" ht="29.25" customHeight="1">
      <c r="A217" s="46" t="s">
        <v>167</v>
      </c>
      <c r="B217" s="37" t="s">
        <v>155</v>
      </c>
      <c r="C217" s="45" t="s">
        <v>363</v>
      </c>
      <c r="D217" s="45" t="s">
        <v>357</v>
      </c>
      <c r="E217" s="51" t="s">
        <v>255</v>
      </c>
      <c r="F217" s="62"/>
      <c r="G217" s="138">
        <f>G218+G223</f>
        <v>2124.7000000000003</v>
      </c>
      <c r="H217" s="138">
        <f>H218+H223</f>
        <v>1724.7</v>
      </c>
    </row>
    <row r="218" spans="1:8" s="139" customFormat="1" ht="43.5" customHeight="1">
      <c r="A218" s="59" t="s">
        <v>227</v>
      </c>
      <c r="B218" s="37" t="s">
        <v>155</v>
      </c>
      <c r="C218" s="24" t="s">
        <v>363</v>
      </c>
      <c r="D218" s="24" t="s">
        <v>357</v>
      </c>
      <c r="E218" s="48" t="s">
        <v>256</v>
      </c>
      <c r="F218" s="40" t="s">
        <v>535</v>
      </c>
      <c r="G218" s="138">
        <f>G219</f>
        <v>1693.1000000000001</v>
      </c>
      <c r="H218" s="138">
        <f>H219</f>
        <v>1393.1000000000001</v>
      </c>
    </row>
    <row r="219" spans="1:8" ht="17.25" customHeight="1">
      <c r="A219" s="26" t="s">
        <v>288</v>
      </c>
      <c r="B219" s="37" t="s">
        <v>155</v>
      </c>
      <c r="C219" s="24" t="s">
        <v>363</v>
      </c>
      <c r="D219" s="24" t="s">
        <v>357</v>
      </c>
      <c r="E219" s="48" t="s">
        <v>256</v>
      </c>
      <c r="F219" s="40" t="s">
        <v>423</v>
      </c>
      <c r="G219" s="144">
        <f>G220+G221+G222</f>
        <v>1693.1000000000001</v>
      </c>
      <c r="H219" s="144">
        <f>H220+H221+H222</f>
        <v>1393.1000000000001</v>
      </c>
    </row>
    <row r="220" spans="1:8" ht="15.75">
      <c r="A220" s="26" t="s">
        <v>267</v>
      </c>
      <c r="B220" s="37" t="s">
        <v>155</v>
      </c>
      <c r="C220" s="24" t="s">
        <v>363</v>
      </c>
      <c r="D220" s="24" t="s">
        <v>357</v>
      </c>
      <c r="E220" s="48" t="s">
        <v>256</v>
      </c>
      <c r="F220" s="24" t="s">
        <v>395</v>
      </c>
      <c r="G220" s="144">
        <v>1300.4</v>
      </c>
      <c r="H220" s="144">
        <f>1300.4-300</f>
        <v>1000.4000000000001</v>
      </c>
    </row>
    <row r="221" spans="1:8" ht="27.75" customHeight="1">
      <c r="A221" s="26" t="s">
        <v>268</v>
      </c>
      <c r="B221" s="37" t="s">
        <v>155</v>
      </c>
      <c r="C221" s="24" t="s">
        <v>363</v>
      </c>
      <c r="D221" s="24" t="s">
        <v>357</v>
      </c>
      <c r="E221" s="48" t="s">
        <v>256</v>
      </c>
      <c r="F221" s="24" t="s">
        <v>396</v>
      </c>
      <c r="G221" s="144">
        <v>0</v>
      </c>
      <c r="H221" s="144">
        <v>0</v>
      </c>
    </row>
    <row r="222" spans="1:8" ht="27.75" customHeight="1">
      <c r="A222" s="26" t="s">
        <v>269</v>
      </c>
      <c r="B222" s="37" t="s">
        <v>155</v>
      </c>
      <c r="C222" s="24" t="s">
        <v>363</v>
      </c>
      <c r="D222" s="24" t="s">
        <v>357</v>
      </c>
      <c r="E222" s="48" t="s">
        <v>256</v>
      </c>
      <c r="F222" s="388" t="s">
        <v>186</v>
      </c>
      <c r="G222" s="365">
        <v>392.7</v>
      </c>
      <c r="H222" s="365">
        <v>392.7</v>
      </c>
    </row>
    <row r="223" spans="1:8" ht="27.75" customHeight="1">
      <c r="A223" s="26" t="s">
        <v>168</v>
      </c>
      <c r="B223" s="37" t="s">
        <v>155</v>
      </c>
      <c r="C223" s="24" t="s">
        <v>363</v>
      </c>
      <c r="D223" s="24" t="s">
        <v>357</v>
      </c>
      <c r="E223" s="48" t="s">
        <v>258</v>
      </c>
      <c r="F223" s="388"/>
      <c r="G223" s="365">
        <f>G224</f>
        <v>431.59999999999997</v>
      </c>
      <c r="H223" s="365">
        <f>H224</f>
        <v>331.59999999999997</v>
      </c>
    </row>
    <row r="224" spans="1:8" ht="27.75" customHeight="1">
      <c r="A224" s="28" t="s">
        <v>231</v>
      </c>
      <c r="B224" s="37" t="s">
        <v>155</v>
      </c>
      <c r="C224" s="24" t="s">
        <v>363</v>
      </c>
      <c r="D224" s="24" t="s">
        <v>357</v>
      </c>
      <c r="E224" s="48" t="s">
        <v>258</v>
      </c>
      <c r="F224" s="388" t="s">
        <v>232</v>
      </c>
      <c r="G224" s="365">
        <f>G225</f>
        <v>431.59999999999997</v>
      </c>
      <c r="H224" s="365">
        <f>H225</f>
        <v>331.59999999999997</v>
      </c>
    </row>
    <row r="225" spans="1:8" ht="27.75" customHeight="1">
      <c r="A225" s="125" t="s">
        <v>233</v>
      </c>
      <c r="B225" s="37" t="s">
        <v>155</v>
      </c>
      <c r="C225" s="24" t="s">
        <v>363</v>
      </c>
      <c r="D225" s="24" t="s">
        <v>357</v>
      </c>
      <c r="E225" s="48" t="s">
        <v>258</v>
      </c>
      <c r="F225" s="388" t="s">
        <v>194</v>
      </c>
      <c r="G225" s="365">
        <f>G226+G227+G228</f>
        <v>431.59999999999997</v>
      </c>
      <c r="H225" s="365">
        <f>H226+H227+H228</f>
        <v>331.59999999999997</v>
      </c>
    </row>
    <row r="226" spans="1:8" ht="25.5">
      <c r="A226" s="26" t="s">
        <v>374</v>
      </c>
      <c r="B226" s="37" t="s">
        <v>155</v>
      </c>
      <c r="C226" s="24" t="s">
        <v>363</v>
      </c>
      <c r="D226" s="24" t="s">
        <v>357</v>
      </c>
      <c r="E226" s="48" t="s">
        <v>258</v>
      </c>
      <c r="F226" s="388" t="s">
        <v>375</v>
      </c>
      <c r="G226" s="365">
        <v>34</v>
      </c>
      <c r="H226" s="365">
        <v>34</v>
      </c>
    </row>
    <row r="227" spans="1:8" ht="26.25" customHeight="1">
      <c r="A227" s="26" t="s">
        <v>452</v>
      </c>
      <c r="B227" s="37" t="s">
        <v>155</v>
      </c>
      <c r="C227" s="24" t="s">
        <v>363</v>
      </c>
      <c r="D227" s="24" t="s">
        <v>357</v>
      </c>
      <c r="E227" s="48" t="s">
        <v>258</v>
      </c>
      <c r="F227" s="388" t="s">
        <v>376</v>
      </c>
      <c r="G227" s="365">
        <f>312.4-200</f>
        <v>112.39999999999998</v>
      </c>
      <c r="H227" s="365">
        <f>312.4-200</f>
        <v>112.39999999999998</v>
      </c>
    </row>
    <row r="228" spans="1:8" ht="26.25" customHeight="1">
      <c r="A228" s="26" t="s">
        <v>707</v>
      </c>
      <c r="B228" s="37" t="s">
        <v>155</v>
      </c>
      <c r="C228" s="24" t="s">
        <v>363</v>
      </c>
      <c r="D228" s="24" t="s">
        <v>357</v>
      </c>
      <c r="E228" s="48" t="s">
        <v>258</v>
      </c>
      <c r="F228" s="388">
        <v>247</v>
      </c>
      <c r="G228" s="365">
        <v>285.2</v>
      </c>
      <c r="H228" s="365">
        <f>285.2-100</f>
        <v>185.2</v>
      </c>
    </row>
    <row r="229" spans="1:11" ht="42" customHeight="1">
      <c r="A229" s="46" t="s">
        <v>169</v>
      </c>
      <c r="B229" s="44" t="s">
        <v>155</v>
      </c>
      <c r="C229" s="45" t="s">
        <v>363</v>
      </c>
      <c r="D229" s="45" t="s">
        <v>357</v>
      </c>
      <c r="E229" s="51" t="s">
        <v>259</v>
      </c>
      <c r="F229" s="45"/>
      <c r="G229" s="138">
        <f aca="true" t="shared" si="23" ref="G229:H231">G230</f>
        <v>193.478</v>
      </c>
      <c r="H229" s="138">
        <f t="shared" si="23"/>
        <v>193.478</v>
      </c>
      <c r="J229" s="127"/>
      <c r="K229" s="127"/>
    </row>
    <row r="230" spans="1:8" ht="42" customHeight="1">
      <c r="A230" s="59" t="s">
        <v>170</v>
      </c>
      <c r="B230" s="37" t="s">
        <v>155</v>
      </c>
      <c r="C230" s="24" t="s">
        <v>363</v>
      </c>
      <c r="D230" s="24" t="s">
        <v>357</v>
      </c>
      <c r="E230" s="48" t="s">
        <v>260</v>
      </c>
      <c r="F230" s="24"/>
      <c r="G230" s="144">
        <f t="shared" si="23"/>
        <v>193.478</v>
      </c>
      <c r="H230" s="144">
        <f t="shared" si="23"/>
        <v>193.478</v>
      </c>
    </row>
    <row r="231" spans="1:8" ht="57" customHeight="1">
      <c r="A231" s="59" t="s">
        <v>227</v>
      </c>
      <c r="B231" s="37" t="s">
        <v>155</v>
      </c>
      <c r="C231" s="24" t="s">
        <v>363</v>
      </c>
      <c r="D231" s="24" t="s">
        <v>357</v>
      </c>
      <c r="E231" s="48" t="s">
        <v>260</v>
      </c>
      <c r="F231" s="40" t="s">
        <v>535</v>
      </c>
      <c r="G231" s="144">
        <f t="shared" si="23"/>
        <v>193.478</v>
      </c>
      <c r="H231" s="144">
        <f t="shared" si="23"/>
        <v>193.478</v>
      </c>
    </row>
    <row r="232" spans="1:8" ht="17.25" customHeight="1">
      <c r="A232" s="26" t="s">
        <v>288</v>
      </c>
      <c r="B232" s="37" t="s">
        <v>155</v>
      </c>
      <c r="C232" s="24" t="s">
        <v>363</v>
      </c>
      <c r="D232" s="24" t="s">
        <v>357</v>
      </c>
      <c r="E232" s="48" t="s">
        <v>260</v>
      </c>
      <c r="F232" s="40" t="s">
        <v>423</v>
      </c>
      <c r="G232" s="144">
        <f>G233+G234+G235</f>
        <v>193.478</v>
      </c>
      <c r="H232" s="144">
        <f>H233+H234+H235</f>
        <v>193.478</v>
      </c>
    </row>
    <row r="233" spans="1:8" ht="15.75">
      <c r="A233" s="26" t="s">
        <v>267</v>
      </c>
      <c r="B233" s="37" t="s">
        <v>155</v>
      </c>
      <c r="C233" s="24" t="s">
        <v>363</v>
      </c>
      <c r="D233" s="24" t="s">
        <v>357</v>
      </c>
      <c r="E233" s="48" t="s">
        <v>260</v>
      </c>
      <c r="F233" s="24" t="s">
        <v>395</v>
      </c>
      <c r="G233" s="144">
        <v>148.6</v>
      </c>
      <c r="H233" s="144">
        <v>148.6</v>
      </c>
    </row>
    <row r="234" spans="1:8" ht="29.25" customHeight="1">
      <c r="A234" s="26" t="s">
        <v>453</v>
      </c>
      <c r="B234" s="37" t="s">
        <v>534</v>
      </c>
      <c r="C234" s="24" t="s">
        <v>363</v>
      </c>
      <c r="D234" s="24" t="s">
        <v>357</v>
      </c>
      <c r="E234" s="48" t="s">
        <v>260</v>
      </c>
      <c r="F234" s="24" t="s">
        <v>396</v>
      </c>
      <c r="G234" s="144"/>
      <c r="H234" s="144"/>
    </row>
    <row r="235" spans="1:8" ht="29.25" customHeight="1">
      <c r="A235" s="26" t="s">
        <v>269</v>
      </c>
      <c r="B235" s="37" t="s">
        <v>155</v>
      </c>
      <c r="C235" s="24" t="s">
        <v>363</v>
      </c>
      <c r="D235" s="24" t="s">
        <v>357</v>
      </c>
      <c r="E235" s="48" t="s">
        <v>260</v>
      </c>
      <c r="F235" s="24" t="s">
        <v>186</v>
      </c>
      <c r="G235" s="144">
        <v>44.878</v>
      </c>
      <c r="H235" s="144">
        <v>44.878</v>
      </c>
    </row>
    <row r="236" spans="1:8" s="185" customFormat="1" ht="27" customHeight="1">
      <c r="A236" s="205" t="s">
        <v>206</v>
      </c>
      <c r="B236" s="58" t="s">
        <v>155</v>
      </c>
      <c r="C236" s="50" t="s">
        <v>363</v>
      </c>
      <c r="D236" s="50" t="s">
        <v>357</v>
      </c>
      <c r="E236" s="74" t="s">
        <v>118</v>
      </c>
      <c r="F236" s="69"/>
      <c r="G236" s="191">
        <f aca="true" t="shared" si="24" ref="G236:H239">G237</f>
        <v>0</v>
      </c>
      <c r="H236" s="191">
        <f t="shared" si="24"/>
        <v>0</v>
      </c>
    </row>
    <row r="237" spans="1:8" s="139" customFormat="1" ht="15" customHeight="1">
      <c r="A237" s="206" t="s">
        <v>287</v>
      </c>
      <c r="B237" s="37" t="s">
        <v>155</v>
      </c>
      <c r="C237" s="45" t="s">
        <v>397</v>
      </c>
      <c r="D237" s="45" t="s">
        <v>357</v>
      </c>
      <c r="E237" s="51" t="s">
        <v>129</v>
      </c>
      <c r="F237" s="62"/>
      <c r="G237" s="138">
        <f t="shared" si="24"/>
        <v>0</v>
      </c>
      <c r="H237" s="138">
        <f t="shared" si="24"/>
        <v>0</v>
      </c>
    </row>
    <row r="238" spans="1:8" s="139" customFormat="1" ht="28.5" customHeight="1">
      <c r="A238" s="28" t="s">
        <v>231</v>
      </c>
      <c r="B238" s="37" t="s">
        <v>155</v>
      </c>
      <c r="C238" s="24" t="s">
        <v>363</v>
      </c>
      <c r="D238" s="24" t="s">
        <v>357</v>
      </c>
      <c r="E238" s="48" t="s">
        <v>129</v>
      </c>
      <c r="F238" s="40" t="s">
        <v>232</v>
      </c>
      <c r="G238" s="96">
        <f t="shared" si="24"/>
        <v>0</v>
      </c>
      <c r="H238" s="96">
        <f t="shared" si="24"/>
        <v>0</v>
      </c>
    </row>
    <row r="239" spans="1:8" s="139" customFormat="1" ht="27.75" customHeight="1">
      <c r="A239" s="125" t="s">
        <v>233</v>
      </c>
      <c r="B239" s="37" t="s">
        <v>155</v>
      </c>
      <c r="C239" s="24" t="s">
        <v>363</v>
      </c>
      <c r="D239" s="24" t="s">
        <v>357</v>
      </c>
      <c r="E239" s="48" t="s">
        <v>129</v>
      </c>
      <c r="F239" s="40" t="s">
        <v>194</v>
      </c>
      <c r="G239" s="96">
        <f t="shared" si="24"/>
        <v>0</v>
      </c>
      <c r="H239" s="96">
        <f t="shared" si="24"/>
        <v>0</v>
      </c>
    </row>
    <row r="240" spans="1:8" ht="26.25" customHeight="1">
      <c r="A240" s="26" t="s">
        <v>452</v>
      </c>
      <c r="B240" s="37" t="s">
        <v>155</v>
      </c>
      <c r="C240" s="24" t="s">
        <v>363</v>
      </c>
      <c r="D240" s="24" t="s">
        <v>357</v>
      </c>
      <c r="E240" s="48" t="s">
        <v>129</v>
      </c>
      <c r="F240" s="24" t="s">
        <v>376</v>
      </c>
      <c r="G240" s="144">
        <v>0</v>
      </c>
      <c r="H240" s="144">
        <v>0</v>
      </c>
    </row>
    <row r="241" spans="1:8" ht="14.25" customHeight="1">
      <c r="A241" s="192" t="s">
        <v>401</v>
      </c>
      <c r="B241" s="36" t="s">
        <v>155</v>
      </c>
      <c r="C241" s="201" t="s">
        <v>402</v>
      </c>
      <c r="D241" s="201"/>
      <c r="E241" s="48"/>
      <c r="F241" s="201"/>
      <c r="G241" s="136">
        <f aca="true" t="shared" si="25" ref="G241:H244">G242</f>
        <v>129.6</v>
      </c>
      <c r="H241" s="136">
        <f t="shared" si="25"/>
        <v>129.6</v>
      </c>
    </row>
    <row r="242" spans="1:8" s="68" customFormat="1" ht="12.75" customHeight="1">
      <c r="A242" s="75" t="s">
        <v>403</v>
      </c>
      <c r="B242" s="36" t="s">
        <v>155</v>
      </c>
      <c r="C242" s="34" t="s">
        <v>402</v>
      </c>
      <c r="D242" s="34" t="s">
        <v>357</v>
      </c>
      <c r="E242" s="148"/>
      <c r="F242" s="34"/>
      <c r="G242" s="136">
        <f t="shared" si="25"/>
        <v>129.6</v>
      </c>
      <c r="H242" s="136">
        <f t="shared" si="25"/>
        <v>129.6</v>
      </c>
    </row>
    <row r="243" spans="1:8" s="185" customFormat="1" ht="29.25" customHeight="1">
      <c r="A243" s="207" t="s">
        <v>206</v>
      </c>
      <c r="B243" s="58" t="s">
        <v>155</v>
      </c>
      <c r="C243" s="50" t="s">
        <v>402</v>
      </c>
      <c r="D243" s="50" t="s">
        <v>357</v>
      </c>
      <c r="E243" s="74" t="s">
        <v>118</v>
      </c>
      <c r="F243" s="50"/>
      <c r="G243" s="191">
        <f t="shared" si="25"/>
        <v>129.6</v>
      </c>
      <c r="H243" s="191">
        <f t="shared" si="25"/>
        <v>129.6</v>
      </c>
    </row>
    <row r="244" spans="1:8" s="139" customFormat="1" ht="15.75" customHeight="1">
      <c r="A244" s="183" t="s">
        <v>404</v>
      </c>
      <c r="B244" s="37" t="s">
        <v>155</v>
      </c>
      <c r="C244" s="45" t="s">
        <v>402</v>
      </c>
      <c r="D244" s="45" t="s">
        <v>357</v>
      </c>
      <c r="E244" s="51" t="s">
        <v>136</v>
      </c>
      <c r="F244" s="45"/>
      <c r="G244" s="138">
        <f t="shared" si="25"/>
        <v>129.6</v>
      </c>
      <c r="H244" s="138">
        <f t="shared" si="25"/>
        <v>129.6</v>
      </c>
    </row>
    <row r="245" spans="1:8" ht="15.75" customHeight="1">
      <c r="A245" s="76" t="s">
        <v>274</v>
      </c>
      <c r="B245" s="37" t="s">
        <v>155</v>
      </c>
      <c r="C245" s="24" t="s">
        <v>402</v>
      </c>
      <c r="D245" s="24" t="s">
        <v>357</v>
      </c>
      <c r="E245" s="48" t="s">
        <v>136</v>
      </c>
      <c r="F245" s="24" t="s">
        <v>275</v>
      </c>
      <c r="G245" s="144">
        <f>G247</f>
        <v>129.6</v>
      </c>
      <c r="H245" s="144">
        <f>H247</f>
        <v>129.6</v>
      </c>
    </row>
    <row r="246" spans="1:8" ht="15.75" customHeight="1">
      <c r="A246" s="76" t="s">
        <v>341</v>
      </c>
      <c r="B246" s="37" t="s">
        <v>155</v>
      </c>
      <c r="C246" s="24" t="s">
        <v>402</v>
      </c>
      <c r="D246" s="24" t="s">
        <v>357</v>
      </c>
      <c r="E246" s="48" t="s">
        <v>136</v>
      </c>
      <c r="F246" s="24" t="s">
        <v>534</v>
      </c>
      <c r="G246" s="144">
        <f>G247</f>
        <v>129.6</v>
      </c>
      <c r="H246" s="144">
        <f>H247</f>
        <v>129.6</v>
      </c>
    </row>
    <row r="247" spans="1:8" ht="13.5" customHeight="1">
      <c r="A247" s="208" t="s">
        <v>454</v>
      </c>
      <c r="B247" s="37" t="s">
        <v>155</v>
      </c>
      <c r="C247" s="24" t="s">
        <v>402</v>
      </c>
      <c r="D247" s="24" t="s">
        <v>357</v>
      </c>
      <c r="E247" s="48" t="s">
        <v>136</v>
      </c>
      <c r="F247" s="24" t="s">
        <v>405</v>
      </c>
      <c r="G247" s="209">
        <v>129.6</v>
      </c>
      <c r="H247" s="209">
        <v>129.6</v>
      </c>
    </row>
    <row r="248" spans="1:8" s="68" customFormat="1" ht="14.25" customHeight="1">
      <c r="A248" s="186" t="s">
        <v>398</v>
      </c>
      <c r="B248" s="36" t="s">
        <v>155</v>
      </c>
      <c r="C248" s="201" t="s">
        <v>400</v>
      </c>
      <c r="D248" s="24"/>
      <c r="E248" s="48"/>
      <c r="F248" s="24"/>
      <c r="G248" s="375">
        <f>G249</f>
        <v>220.60000000000002</v>
      </c>
      <c r="H248" s="375">
        <f>H249</f>
        <v>220.60000000000002</v>
      </c>
    </row>
    <row r="249" spans="1:8" s="68" customFormat="1" ht="14.25" customHeight="1">
      <c r="A249" s="190" t="s">
        <v>399</v>
      </c>
      <c r="B249" s="36" t="s">
        <v>155</v>
      </c>
      <c r="C249" s="34" t="s">
        <v>400</v>
      </c>
      <c r="D249" s="34" t="s">
        <v>358</v>
      </c>
      <c r="E249" s="148"/>
      <c r="F249" s="34"/>
      <c r="G249" s="336">
        <f>G250</f>
        <v>220.60000000000002</v>
      </c>
      <c r="H249" s="336">
        <f>H250</f>
        <v>220.60000000000002</v>
      </c>
    </row>
    <row r="250" spans="1:8" s="185" customFormat="1" ht="29.25" customHeight="1">
      <c r="A250" s="77" t="s">
        <v>206</v>
      </c>
      <c r="B250" s="58" t="s">
        <v>155</v>
      </c>
      <c r="C250" s="50" t="s">
        <v>400</v>
      </c>
      <c r="D250" s="50" t="s">
        <v>358</v>
      </c>
      <c r="E250" s="74" t="s">
        <v>118</v>
      </c>
      <c r="F250" s="50"/>
      <c r="G250" s="366">
        <f>G251+G255</f>
        <v>220.60000000000002</v>
      </c>
      <c r="H250" s="366">
        <f>H251+H255</f>
        <v>220.60000000000002</v>
      </c>
    </row>
    <row r="251" spans="1:8" s="139" customFormat="1" ht="29.25" customHeight="1">
      <c r="A251" s="210" t="s">
        <v>276</v>
      </c>
      <c r="B251" s="44" t="s">
        <v>155</v>
      </c>
      <c r="C251" s="45" t="s">
        <v>400</v>
      </c>
      <c r="D251" s="45" t="s">
        <v>358</v>
      </c>
      <c r="E251" s="51" t="s">
        <v>277</v>
      </c>
      <c r="F251" s="45"/>
      <c r="G251" s="367">
        <f aca="true" t="shared" si="26" ref="G251:H253">G252</f>
        <v>220.60000000000002</v>
      </c>
      <c r="H251" s="367">
        <f t="shared" si="26"/>
        <v>220.60000000000002</v>
      </c>
    </row>
    <row r="252" spans="1:8" s="139" customFormat="1" ht="29.25" customHeight="1">
      <c r="A252" s="28" t="s">
        <v>231</v>
      </c>
      <c r="B252" s="37" t="s">
        <v>155</v>
      </c>
      <c r="C252" s="29" t="s">
        <v>400</v>
      </c>
      <c r="D252" s="29" t="s">
        <v>358</v>
      </c>
      <c r="E252" s="48" t="s">
        <v>277</v>
      </c>
      <c r="F252" s="29" t="s">
        <v>232</v>
      </c>
      <c r="G252" s="335">
        <f t="shared" si="26"/>
        <v>220.60000000000002</v>
      </c>
      <c r="H252" s="335">
        <f t="shared" si="26"/>
        <v>220.60000000000002</v>
      </c>
    </row>
    <row r="253" spans="1:11" s="139" customFormat="1" ht="29.25" customHeight="1">
      <c r="A253" s="125" t="s">
        <v>233</v>
      </c>
      <c r="B253" s="37" t="s">
        <v>155</v>
      </c>
      <c r="C253" s="29" t="s">
        <v>400</v>
      </c>
      <c r="D253" s="29" t="s">
        <v>358</v>
      </c>
      <c r="E253" s="48" t="s">
        <v>277</v>
      </c>
      <c r="F253" s="29" t="s">
        <v>194</v>
      </c>
      <c r="G253" s="335">
        <f t="shared" si="26"/>
        <v>220.60000000000002</v>
      </c>
      <c r="H253" s="335">
        <f t="shared" si="26"/>
        <v>220.60000000000002</v>
      </c>
      <c r="J253" s="145"/>
      <c r="K253" s="145"/>
    </row>
    <row r="254" spans="1:8" s="139" customFormat="1" ht="29.25" customHeight="1">
      <c r="A254" s="26" t="s">
        <v>452</v>
      </c>
      <c r="B254" s="37" t="s">
        <v>155</v>
      </c>
      <c r="C254" s="29" t="s">
        <v>400</v>
      </c>
      <c r="D254" s="29" t="s">
        <v>358</v>
      </c>
      <c r="E254" s="48" t="s">
        <v>277</v>
      </c>
      <c r="F254" s="29" t="s">
        <v>708</v>
      </c>
      <c r="G254" s="335">
        <f>320.6-100</f>
        <v>220.60000000000002</v>
      </c>
      <c r="H254" s="335">
        <f>320.6-100</f>
        <v>220.60000000000002</v>
      </c>
    </row>
    <row r="255" spans="1:8" s="139" customFormat="1" ht="57" customHeight="1" hidden="1">
      <c r="A255" s="211" t="s">
        <v>278</v>
      </c>
      <c r="B255" s="37" t="s">
        <v>534</v>
      </c>
      <c r="C255" s="45" t="s">
        <v>400</v>
      </c>
      <c r="D255" s="45" t="s">
        <v>358</v>
      </c>
      <c r="E255" s="51" t="s">
        <v>279</v>
      </c>
      <c r="F255" s="51"/>
      <c r="G255" s="367">
        <f aca="true" t="shared" si="27" ref="G255:H257">G256</f>
        <v>0</v>
      </c>
      <c r="H255" s="367">
        <f t="shared" si="27"/>
        <v>0</v>
      </c>
    </row>
    <row r="256" spans="1:8" s="139" customFormat="1" ht="29.25" customHeight="1" hidden="1">
      <c r="A256" s="28" t="s">
        <v>231</v>
      </c>
      <c r="B256" s="37" t="s">
        <v>534</v>
      </c>
      <c r="C256" s="29" t="s">
        <v>400</v>
      </c>
      <c r="D256" s="29" t="s">
        <v>358</v>
      </c>
      <c r="E256" s="71" t="s">
        <v>279</v>
      </c>
      <c r="F256" s="29" t="s">
        <v>232</v>
      </c>
      <c r="G256" s="389">
        <f t="shared" si="27"/>
        <v>0</v>
      </c>
      <c r="H256" s="389">
        <f t="shared" si="27"/>
        <v>0</v>
      </c>
    </row>
    <row r="257" spans="1:8" s="139" customFormat="1" ht="29.25" customHeight="1" hidden="1">
      <c r="A257" s="125" t="s">
        <v>233</v>
      </c>
      <c r="B257" s="37" t="s">
        <v>534</v>
      </c>
      <c r="C257" s="29" t="s">
        <v>400</v>
      </c>
      <c r="D257" s="29" t="s">
        <v>358</v>
      </c>
      <c r="E257" s="71" t="s">
        <v>279</v>
      </c>
      <c r="F257" s="29" t="s">
        <v>194</v>
      </c>
      <c r="G257" s="389">
        <f t="shared" si="27"/>
        <v>0</v>
      </c>
      <c r="H257" s="389">
        <f t="shared" si="27"/>
        <v>0</v>
      </c>
    </row>
    <row r="258" spans="1:8" s="139" customFormat="1" ht="29.25" customHeight="1" hidden="1">
      <c r="A258" s="26" t="s">
        <v>452</v>
      </c>
      <c r="B258" s="37" t="s">
        <v>534</v>
      </c>
      <c r="C258" s="29" t="s">
        <v>400</v>
      </c>
      <c r="D258" s="29" t="s">
        <v>358</v>
      </c>
      <c r="E258" s="71" t="s">
        <v>279</v>
      </c>
      <c r="F258" s="29" t="s">
        <v>376</v>
      </c>
      <c r="G258" s="389"/>
      <c r="H258" s="389"/>
    </row>
    <row r="259" spans="1:8" s="139" customFormat="1" ht="21" customHeight="1" hidden="1">
      <c r="A259" s="116" t="s">
        <v>582</v>
      </c>
      <c r="B259" s="36" t="s">
        <v>155</v>
      </c>
      <c r="C259" s="34" t="s">
        <v>368</v>
      </c>
      <c r="D259" s="34" t="s">
        <v>357</v>
      </c>
      <c r="E259" s="148" t="s">
        <v>584</v>
      </c>
      <c r="F259" s="29"/>
      <c r="G259" s="366">
        <f>G260</f>
        <v>0</v>
      </c>
      <c r="H259" s="366">
        <f>H260</f>
        <v>0</v>
      </c>
    </row>
    <row r="260" spans="1:8" s="139" customFormat="1" ht="23.25" customHeight="1" hidden="1">
      <c r="A260" s="208" t="s">
        <v>583</v>
      </c>
      <c r="B260" s="37" t="s">
        <v>155</v>
      </c>
      <c r="C260" s="29" t="s">
        <v>368</v>
      </c>
      <c r="D260" s="29" t="s">
        <v>357</v>
      </c>
      <c r="E260" s="71" t="s">
        <v>584</v>
      </c>
      <c r="F260" s="29" t="s">
        <v>585</v>
      </c>
      <c r="G260" s="335">
        <f>G261</f>
        <v>0</v>
      </c>
      <c r="H260" s="335">
        <f>H261</f>
        <v>0</v>
      </c>
    </row>
    <row r="261" spans="1:8" s="139" customFormat="1" ht="29.25" customHeight="1" hidden="1">
      <c r="A261" s="208"/>
      <c r="B261" s="37" t="s">
        <v>155</v>
      </c>
      <c r="C261" s="29" t="s">
        <v>368</v>
      </c>
      <c r="D261" s="29" t="s">
        <v>357</v>
      </c>
      <c r="E261" s="71" t="s">
        <v>584</v>
      </c>
      <c r="F261" s="29" t="s">
        <v>586</v>
      </c>
      <c r="G261" s="335">
        <v>0</v>
      </c>
      <c r="H261" s="335">
        <v>0</v>
      </c>
    </row>
    <row r="262" spans="1:8" s="68" customFormat="1" ht="39" customHeight="1" hidden="1">
      <c r="A262" s="212" t="s">
        <v>407</v>
      </c>
      <c r="B262" s="36" t="s">
        <v>155</v>
      </c>
      <c r="C262" s="201" t="s">
        <v>410</v>
      </c>
      <c r="D262" s="201"/>
      <c r="E262" s="48"/>
      <c r="F262" s="201"/>
      <c r="G262" s="390">
        <f>G263</f>
        <v>0</v>
      </c>
      <c r="H262" s="390">
        <f>H263</f>
        <v>0</v>
      </c>
    </row>
    <row r="263" spans="1:8" s="68" customFormat="1" ht="15.75" customHeight="1" hidden="1">
      <c r="A263" s="54" t="s">
        <v>408</v>
      </c>
      <c r="B263" s="36" t="s">
        <v>155</v>
      </c>
      <c r="C263" s="34" t="s">
        <v>410</v>
      </c>
      <c r="D263" s="34" t="s">
        <v>360</v>
      </c>
      <c r="E263" s="148"/>
      <c r="F263" s="34"/>
      <c r="G263" s="336">
        <f>G265+G267+G269</f>
        <v>0</v>
      </c>
      <c r="H263" s="336">
        <f>H265+H267+H269</f>
        <v>0</v>
      </c>
    </row>
    <row r="264" spans="1:8" ht="27.75" customHeight="1" hidden="1">
      <c r="A264" s="77" t="s">
        <v>206</v>
      </c>
      <c r="B264" s="58" t="s">
        <v>155</v>
      </c>
      <c r="C264" s="50" t="s">
        <v>400</v>
      </c>
      <c r="D264" s="50" t="s">
        <v>358</v>
      </c>
      <c r="E264" s="74" t="s">
        <v>118</v>
      </c>
      <c r="F264" s="24"/>
      <c r="G264" s="365">
        <f>G265+G267+G269</f>
        <v>0</v>
      </c>
      <c r="H264" s="365">
        <f>H265+H267+H269</f>
        <v>0</v>
      </c>
    </row>
    <row r="265" spans="1:8" s="139" customFormat="1" ht="30.75" customHeight="1" hidden="1">
      <c r="A265" s="46" t="s">
        <v>151</v>
      </c>
      <c r="B265" s="44" t="s">
        <v>155</v>
      </c>
      <c r="C265" s="45" t="s">
        <v>410</v>
      </c>
      <c r="D265" s="45" t="s">
        <v>360</v>
      </c>
      <c r="E265" s="51" t="s">
        <v>137</v>
      </c>
      <c r="F265" s="45"/>
      <c r="G265" s="367">
        <f>G266</f>
        <v>0</v>
      </c>
      <c r="H265" s="367">
        <f>H266</f>
        <v>0</v>
      </c>
    </row>
    <row r="266" spans="1:8" ht="16.5" customHeight="1" hidden="1">
      <c r="A266" s="26" t="s">
        <v>532</v>
      </c>
      <c r="B266" s="37" t="s">
        <v>155</v>
      </c>
      <c r="C266" s="24" t="s">
        <v>410</v>
      </c>
      <c r="D266" s="24" t="s">
        <v>360</v>
      </c>
      <c r="E266" s="48" t="s">
        <v>137</v>
      </c>
      <c r="F266" s="24" t="s">
        <v>370</v>
      </c>
      <c r="G266" s="365"/>
      <c r="H266" s="365"/>
    </row>
    <row r="267" spans="1:8" s="139" customFormat="1" ht="42" customHeight="1" hidden="1">
      <c r="A267" s="46" t="s">
        <v>280</v>
      </c>
      <c r="B267" s="44" t="s">
        <v>155</v>
      </c>
      <c r="C267" s="45" t="s">
        <v>410</v>
      </c>
      <c r="D267" s="45" t="s">
        <v>360</v>
      </c>
      <c r="E267" s="51" t="s">
        <v>138</v>
      </c>
      <c r="F267" s="45"/>
      <c r="G267" s="367">
        <f>G268</f>
        <v>0</v>
      </c>
      <c r="H267" s="367">
        <f>H268</f>
        <v>0</v>
      </c>
    </row>
    <row r="268" spans="1:8" ht="17.25" customHeight="1" hidden="1">
      <c r="A268" s="26" t="s">
        <v>532</v>
      </c>
      <c r="B268" s="37" t="s">
        <v>155</v>
      </c>
      <c r="C268" s="24" t="s">
        <v>410</v>
      </c>
      <c r="D268" s="24" t="s">
        <v>360</v>
      </c>
      <c r="E268" s="48" t="s">
        <v>138</v>
      </c>
      <c r="F268" s="24" t="s">
        <v>370</v>
      </c>
      <c r="G268" s="365"/>
      <c r="H268" s="365"/>
    </row>
    <row r="269" spans="1:8" s="139" customFormat="1" ht="28.5" customHeight="1" hidden="1">
      <c r="A269" s="46" t="s">
        <v>152</v>
      </c>
      <c r="B269" s="44" t="s">
        <v>155</v>
      </c>
      <c r="C269" s="45" t="s">
        <v>410</v>
      </c>
      <c r="D269" s="45" t="s">
        <v>360</v>
      </c>
      <c r="E269" s="51" t="s">
        <v>139</v>
      </c>
      <c r="F269" s="45"/>
      <c r="G269" s="367">
        <f>G270</f>
        <v>0</v>
      </c>
      <c r="H269" s="367">
        <f>H270</f>
        <v>0</v>
      </c>
    </row>
    <row r="270" spans="1:8" ht="17.25" customHeight="1" hidden="1">
      <c r="A270" s="26" t="s">
        <v>532</v>
      </c>
      <c r="B270" s="37" t="s">
        <v>155</v>
      </c>
      <c r="C270" s="24" t="s">
        <v>410</v>
      </c>
      <c r="D270" s="24" t="s">
        <v>360</v>
      </c>
      <c r="E270" s="48" t="s">
        <v>139</v>
      </c>
      <c r="F270" s="24" t="s">
        <v>370</v>
      </c>
      <c r="G270" s="365"/>
      <c r="H270" s="365"/>
    </row>
    <row r="271" spans="1:8" s="68" customFormat="1" ht="15" customHeight="1">
      <c r="A271" s="192" t="s">
        <v>409</v>
      </c>
      <c r="B271" s="37"/>
      <c r="C271" s="201"/>
      <c r="D271" s="201"/>
      <c r="E271" s="48"/>
      <c r="F271" s="201"/>
      <c r="G271" s="375">
        <f>G14+G78+G92+G101+G133+G198+G241+G248+G262+G259</f>
        <v>36008.03999999999</v>
      </c>
      <c r="H271" s="375">
        <f>H14+H78+H92+H101+H133+H198+H241+H248+H262+H259</f>
        <v>34246.939999999995</v>
      </c>
    </row>
    <row r="273" spans="7:8" ht="15.75">
      <c r="G273" s="127"/>
      <c r="H273" s="127"/>
    </row>
    <row r="274" spans="7:9" ht="15.75">
      <c r="G274" s="127"/>
      <c r="H274" s="170"/>
      <c r="I274" s="127"/>
    </row>
    <row r="275" spans="7:9" ht="15.75">
      <c r="G275" s="127"/>
      <c r="H275" s="127"/>
      <c r="I275" s="170"/>
    </row>
    <row r="277" spans="7:8" ht="15.75">
      <c r="G277" s="214"/>
      <c r="H277" s="214"/>
    </row>
    <row r="280" spans="2:8" s="139" customFormat="1" ht="15.75">
      <c r="B280" s="20"/>
      <c r="C280" s="215"/>
      <c r="D280" s="215"/>
      <c r="F280" s="215"/>
      <c r="G280" s="216"/>
      <c r="H280" s="216"/>
    </row>
    <row r="288" spans="2:8" s="139" customFormat="1" ht="15.75">
      <c r="B288" s="20"/>
      <c r="C288" s="215"/>
      <c r="D288" s="215"/>
      <c r="F288" s="215"/>
      <c r="G288" s="216"/>
      <c r="H288" s="216"/>
    </row>
    <row r="300" spans="2:8" s="139" customFormat="1" ht="15.75">
      <c r="B300" s="20"/>
      <c r="C300" s="215"/>
      <c r="D300" s="215"/>
      <c r="F300" s="215"/>
      <c r="G300" s="216"/>
      <c r="H300" s="216"/>
    </row>
    <row r="327" spans="2:8" s="139" customFormat="1" ht="15.75">
      <c r="B327" s="20"/>
      <c r="C327" s="215"/>
      <c r="D327" s="215"/>
      <c r="F327" s="215"/>
      <c r="G327" s="216"/>
      <c r="H327" s="216"/>
    </row>
    <row r="336" spans="2:8" s="139" customFormat="1" ht="15.75">
      <c r="B336" s="20"/>
      <c r="C336" s="215"/>
      <c r="D336" s="215"/>
      <c r="F336" s="215"/>
      <c r="G336" s="216"/>
      <c r="H336" s="216"/>
    </row>
    <row r="347" spans="2:5" ht="15.75">
      <c r="B347" s="149"/>
      <c r="C347" s="150"/>
      <c r="D347" s="150"/>
      <c r="E347" s="151"/>
    </row>
    <row r="348" spans="2:5" ht="15.75">
      <c r="B348" s="149"/>
      <c r="C348" s="150"/>
      <c r="D348" s="150"/>
      <c r="E348" s="151"/>
    </row>
    <row r="349" spans="2:5" ht="15.75">
      <c r="B349" s="149"/>
      <c r="C349" s="150"/>
      <c r="D349" s="150"/>
      <c r="E349" s="151"/>
    </row>
    <row r="350" spans="2:5" ht="15.75">
      <c r="B350" s="149"/>
      <c r="C350" s="150"/>
      <c r="D350" s="150"/>
      <c r="E350" s="151"/>
    </row>
    <row r="351" spans="2:5" ht="15.75">
      <c r="B351" s="149"/>
      <c r="C351" s="150"/>
      <c r="D351" s="150"/>
      <c r="E351" s="151"/>
    </row>
  </sheetData>
  <sheetProtection/>
  <mergeCells count="6">
    <mergeCell ref="A10:H10"/>
    <mergeCell ref="E2:G2"/>
    <mergeCell ref="E4:G4"/>
    <mergeCell ref="E6:G6"/>
    <mergeCell ref="C3:G3"/>
    <mergeCell ref="E8:G8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433"/>
  <sheetViews>
    <sheetView zoomScalePageLayoutView="0" workbookViewId="0" topLeftCell="A331">
      <selection activeCell="M164" sqref="M164"/>
    </sheetView>
  </sheetViews>
  <sheetFormatPr defaultColWidth="9.00390625" defaultRowHeight="12.75"/>
  <cols>
    <col min="1" max="1" width="62.75390625" style="4" customWidth="1"/>
    <col min="2" max="2" width="5.00390625" style="129" hidden="1" customWidth="1"/>
    <col min="3" max="3" width="4.00390625" style="130" customWidth="1"/>
    <col min="4" max="4" width="4.25390625" style="130" customWidth="1"/>
    <col min="5" max="5" width="13.00390625" style="4" customWidth="1"/>
    <col min="6" max="6" width="5.25390625" style="130" customWidth="1"/>
    <col min="7" max="7" width="11.875" style="9" customWidth="1"/>
    <col min="8" max="8" width="9.125" style="4" customWidth="1"/>
    <col min="9" max="9" width="10.00390625" style="4" bestFit="1" customWidth="1"/>
    <col min="10" max="11" width="9.125" style="4" customWidth="1"/>
    <col min="12" max="12" width="9.625" style="4" bestFit="1" customWidth="1"/>
    <col min="13" max="16384" width="9.125" style="4" customWidth="1"/>
  </cols>
  <sheetData>
    <row r="1" spans="3:7" ht="15.75" hidden="1">
      <c r="C1" s="425" t="s">
        <v>80</v>
      </c>
      <c r="D1" s="425"/>
      <c r="E1" s="425"/>
      <c r="F1" s="425"/>
      <c r="G1" s="425"/>
    </row>
    <row r="2" spans="3:7" ht="15.75" hidden="1">
      <c r="C2" s="425" t="s">
        <v>365</v>
      </c>
      <c r="D2" s="425"/>
      <c r="E2" s="425"/>
      <c r="F2" s="425"/>
      <c r="G2" s="425"/>
    </row>
    <row r="3" spans="3:7" ht="15.75" hidden="1">
      <c r="C3" s="425" t="s">
        <v>681</v>
      </c>
      <c r="D3" s="425"/>
      <c r="E3" s="425"/>
      <c r="F3" s="425"/>
      <c r="G3" s="425"/>
    </row>
    <row r="4" ht="15.75" hidden="1"/>
    <row r="6" spans="3:7" ht="15.75">
      <c r="C6" s="425" t="s">
        <v>80</v>
      </c>
      <c r="D6" s="425"/>
      <c r="E6" s="425"/>
      <c r="F6" s="425"/>
      <c r="G6" s="425"/>
    </row>
    <row r="7" spans="3:7" ht="15.75">
      <c r="C7" s="425" t="s">
        <v>365</v>
      </c>
      <c r="D7" s="425"/>
      <c r="E7" s="425"/>
      <c r="F7" s="425"/>
      <c r="G7" s="425"/>
    </row>
    <row r="8" spans="3:7" ht="15.75">
      <c r="C8" s="425" t="s">
        <v>759</v>
      </c>
      <c r="D8" s="425"/>
      <c r="E8" s="425"/>
      <c r="F8" s="425"/>
      <c r="G8" s="425"/>
    </row>
    <row r="10" spans="1:7" ht="15.75">
      <c r="A10" s="7"/>
      <c r="B10" s="128"/>
      <c r="C10" s="425" t="s">
        <v>587</v>
      </c>
      <c r="D10" s="425"/>
      <c r="E10" s="425"/>
      <c r="F10" s="425"/>
      <c r="G10" s="425"/>
    </row>
    <row r="11" spans="1:7" ht="15.75">
      <c r="A11" s="7"/>
      <c r="B11" s="128"/>
      <c r="C11" s="425" t="s">
        <v>365</v>
      </c>
      <c r="D11" s="425"/>
      <c r="E11" s="425"/>
      <c r="F11" s="425"/>
      <c r="G11" s="425"/>
    </row>
    <row r="12" spans="1:7" ht="15.75">
      <c r="A12" s="7"/>
      <c r="B12" s="128"/>
      <c r="C12" s="425" t="s">
        <v>730</v>
      </c>
      <c r="D12" s="425"/>
      <c r="E12" s="425"/>
      <c r="F12" s="425"/>
      <c r="G12" s="425"/>
    </row>
    <row r="13" spans="1:6" ht="15.75">
      <c r="A13" s="7"/>
      <c r="B13" s="128"/>
      <c r="C13" s="8"/>
      <c r="D13" s="8"/>
      <c r="E13" s="8"/>
      <c r="F13" s="52"/>
    </row>
    <row r="14" spans="1:7" ht="67.5" customHeight="1">
      <c r="A14" s="438" t="s">
        <v>701</v>
      </c>
      <c r="B14" s="438"/>
      <c r="C14" s="438"/>
      <c r="D14" s="438"/>
      <c r="E14" s="438"/>
      <c r="F14" s="438"/>
      <c r="G14" s="438"/>
    </row>
    <row r="15" ht="12" customHeight="1"/>
    <row r="16" spans="1:7" s="133" customFormat="1" ht="33" customHeight="1">
      <c r="A16" s="131" t="s">
        <v>366</v>
      </c>
      <c r="B16" s="131" t="s">
        <v>201</v>
      </c>
      <c r="C16" s="131" t="s">
        <v>221</v>
      </c>
      <c r="D16" s="131" t="s">
        <v>222</v>
      </c>
      <c r="E16" s="131" t="s">
        <v>223</v>
      </c>
      <c r="F16" s="131" t="s">
        <v>224</v>
      </c>
      <c r="G16" s="132" t="s">
        <v>225</v>
      </c>
    </row>
    <row r="17" spans="1:7" ht="12" customHeight="1">
      <c r="A17" s="134">
        <v>1</v>
      </c>
      <c r="B17" s="134">
        <v>2</v>
      </c>
      <c r="C17" s="134">
        <v>2</v>
      </c>
      <c r="D17" s="134">
        <v>3</v>
      </c>
      <c r="E17" s="134">
        <v>4</v>
      </c>
      <c r="F17" s="134">
        <v>5</v>
      </c>
      <c r="G17" s="135">
        <v>6</v>
      </c>
    </row>
    <row r="18" spans="1:7" s="158" customFormat="1" ht="15" customHeight="1">
      <c r="A18" s="154" t="s">
        <v>371</v>
      </c>
      <c r="B18" s="36" t="s">
        <v>155</v>
      </c>
      <c r="C18" s="155" t="s">
        <v>357</v>
      </c>
      <c r="D18" s="155"/>
      <c r="E18" s="156"/>
      <c r="F18" s="155"/>
      <c r="G18" s="401">
        <f>G19+G27+G35+G61</f>
        <v>15162.46604</v>
      </c>
    </row>
    <row r="19" spans="1:7" s="160" customFormat="1" ht="27" customHeight="1">
      <c r="A19" s="54" t="s">
        <v>354</v>
      </c>
      <c r="B19" s="36" t="s">
        <v>155</v>
      </c>
      <c r="C19" s="119" t="s">
        <v>357</v>
      </c>
      <c r="D19" s="119" t="s">
        <v>358</v>
      </c>
      <c r="E19" s="159"/>
      <c r="F19" s="141"/>
      <c r="G19" s="402">
        <f>G20</f>
        <v>1556.01</v>
      </c>
    </row>
    <row r="20" spans="1:7" ht="30" customHeight="1">
      <c r="A20" s="161" t="s">
        <v>226</v>
      </c>
      <c r="B20" s="58" t="s">
        <v>155</v>
      </c>
      <c r="C20" s="162" t="s">
        <v>357</v>
      </c>
      <c r="D20" s="162" t="s">
        <v>358</v>
      </c>
      <c r="E20" s="74" t="s">
        <v>105</v>
      </c>
      <c r="F20" s="163"/>
      <c r="G20" s="403">
        <f>G21</f>
        <v>1556.01</v>
      </c>
    </row>
    <row r="21" spans="1:7" ht="13.5" customHeight="1">
      <c r="A21" s="165" t="s">
        <v>183</v>
      </c>
      <c r="B21" s="44" t="s">
        <v>155</v>
      </c>
      <c r="C21" s="166" t="s">
        <v>357</v>
      </c>
      <c r="D21" s="166" t="s">
        <v>358</v>
      </c>
      <c r="E21" s="51" t="s">
        <v>106</v>
      </c>
      <c r="F21" s="166"/>
      <c r="G21" s="404">
        <f>G22</f>
        <v>1556.01</v>
      </c>
    </row>
    <row r="22" spans="1:9" ht="27.75" customHeight="1">
      <c r="A22" s="125" t="s">
        <v>184</v>
      </c>
      <c r="B22" s="37" t="s">
        <v>155</v>
      </c>
      <c r="C22" s="140" t="s">
        <v>357</v>
      </c>
      <c r="D22" s="140" t="s">
        <v>358</v>
      </c>
      <c r="E22" s="48" t="s">
        <v>107</v>
      </c>
      <c r="F22" s="168"/>
      <c r="G22" s="405">
        <f>G23</f>
        <v>1556.01</v>
      </c>
      <c r="I22" s="170"/>
    </row>
    <row r="23" spans="1:7" ht="54" customHeight="1">
      <c r="A23" s="59" t="s">
        <v>227</v>
      </c>
      <c r="B23" s="37" t="s">
        <v>155</v>
      </c>
      <c r="C23" s="140" t="s">
        <v>357</v>
      </c>
      <c r="D23" s="140" t="s">
        <v>358</v>
      </c>
      <c r="E23" s="48" t="s">
        <v>107</v>
      </c>
      <c r="F23" s="168" t="s">
        <v>535</v>
      </c>
      <c r="G23" s="405">
        <f>G24</f>
        <v>1556.01</v>
      </c>
    </row>
    <row r="24" spans="1:7" ht="17.25" customHeight="1">
      <c r="A24" s="59" t="s">
        <v>228</v>
      </c>
      <c r="B24" s="37" t="s">
        <v>155</v>
      </c>
      <c r="C24" s="140" t="s">
        <v>357</v>
      </c>
      <c r="D24" s="140" t="s">
        <v>358</v>
      </c>
      <c r="E24" s="48" t="s">
        <v>107</v>
      </c>
      <c r="F24" s="168" t="s">
        <v>459</v>
      </c>
      <c r="G24" s="405">
        <f>G25+G26</f>
        <v>1556.01</v>
      </c>
    </row>
    <row r="25" spans="1:7" ht="15.75">
      <c r="A25" s="125" t="s">
        <v>185</v>
      </c>
      <c r="B25" s="37" t="s">
        <v>155</v>
      </c>
      <c r="C25" s="140" t="s">
        <v>357</v>
      </c>
      <c r="D25" s="140" t="s">
        <v>358</v>
      </c>
      <c r="E25" s="48" t="s">
        <v>107</v>
      </c>
      <c r="F25" s="140">
        <v>121</v>
      </c>
      <c r="G25" s="303">
        <f>'расх 22 г'!G24</f>
        <v>1196.02</v>
      </c>
    </row>
    <row r="26" spans="1:7" ht="38.25">
      <c r="A26" s="125" t="s">
        <v>187</v>
      </c>
      <c r="B26" s="37" t="s">
        <v>155</v>
      </c>
      <c r="C26" s="140" t="s">
        <v>357</v>
      </c>
      <c r="D26" s="140" t="s">
        <v>358</v>
      </c>
      <c r="E26" s="48" t="s">
        <v>107</v>
      </c>
      <c r="F26" s="140" t="s">
        <v>188</v>
      </c>
      <c r="G26" s="303">
        <f>'расх 22 г'!G25</f>
        <v>359.99</v>
      </c>
    </row>
    <row r="27" spans="1:7" s="160" customFormat="1" ht="42" customHeight="1">
      <c r="A27" s="54" t="s">
        <v>380</v>
      </c>
      <c r="B27" s="37" t="s">
        <v>155</v>
      </c>
      <c r="C27" s="34" t="s">
        <v>357</v>
      </c>
      <c r="D27" s="34" t="s">
        <v>360</v>
      </c>
      <c r="E27" s="148"/>
      <c r="F27" s="34"/>
      <c r="G27" s="35">
        <f>G28</f>
        <v>1027.1</v>
      </c>
    </row>
    <row r="28" spans="1:7" ht="27" customHeight="1">
      <c r="A28" s="161" t="s">
        <v>189</v>
      </c>
      <c r="B28" s="37" t="s">
        <v>155</v>
      </c>
      <c r="C28" s="50" t="s">
        <v>357</v>
      </c>
      <c r="D28" s="50" t="s">
        <v>360</v>
      </c>
      <c r="E28" s="74" t="s">
        <v>108</v>
      </c>
      <c r="F28" s="50"/>
      <c r="G28" s="173">
        <f>G29</f>
        <v>1027.1</v>
      </c>
    </row>
    <row r="29" spans="1:7" ht="15" customHeight="1">
      <c r="A29" s="174" t="s">
        <v>229</v>
      </c>
      <c r="B29" s="37" t="s">
        <v>155</v>
      </c>
      <c r="C29" s="45" t="s">
        <v>357</v>
      </c>
      <c r="D29" s="45" t="s">
        <v>360</v>
      </c>
      <c r="E29" s="51" t="s">
        <v>109</v>
      </c>
      <c r="F29" s="62"/>
      <c r="G29" s="175">
        <f>G30</f>
        <v>1027.1</v>
      </c>
    </row>
    <row r="30" spans="1:7" ht="25.5" customHeight="1">
      <c r="A30" s="125" t="s">
        <v>184</v>
      </c>
      <c r="B30" s="37" t="s">
        <v>155</v>
      </c>
      <c r="C30" s="24" t="s">
        <v>357</v>
      </c>
      <c r="D30" s="24" t="s">
        <v>360</v>
      </c>
      <c r="E30" s="48" t="s">
        <v>110</v>
      </c>
      <c r="F30" s="25"/>
      <c r="G30" s="169">
        <f>G31</f>
        <v>1027.1</v>
      </c>
    </row>
    <row r="31" spans="1:7" ht="51.75" customHeight="1">
      <c r="A31" s="59" t="s">
        <v>227</v>
      </c>
      <c r="B31" s="37" t="s">
        <v>155</v>
      </c>
      <c r="C31" s="24" t="s">
        <v>357</v>
      </c>
      <c r="D31" s="24" t="s">
        <v>360</v>
      </c>
      <c r="E31" s="48" t="s">
        <v>110</v>
      </c>
      <c r="F31" s="25" t="s">
        <v>535</v>
      </c>
      <c r="G31" s="169">
        <f>G32</f>
        <v>1027.1</v>
      </c>
    </row>
    <row r="32" spans="1:7" ht="17.25" customHeight="1">
      <c r="A32" s="59" t="s">
        <v>228</v>
      </c>
      <c r="B32" s="37" t="s">
        <v>155</v>
      </c>
      <c r="C32" s="24" t="s">
        <v>357</v>
      </c>
      <c r="D32" s="24" t="s">
        <v>360</v>
      </c>
      <c r="E32" s="48" t="s">
        <v>110</v>
      </c>
      <c r="F32" s="25" t="s">
        <v>459</v>
      </c>
      <c r="G32" s="169">
        <f>G33+G34</f>
        <v>1027.1</v>
      </c>
    </row>
    <row r="33" spans="1:7" ht="15.75">
      <c r="A33" s="125" t="s">
        <v>185</v>
      </c>
      <c r="B33" s="37" t="s">
        <v>155</v>
      </c>
      <c r="C33" s="140" t="s">
        <v>357</v>
      </c>
      <c r="D33" s="140" t="s">
        <v>360</v>
      </c>
      <c r="E33" s="48" t="s">
        <v>110</v>
      </c>
      <c r="F33" s="140">
        <v>121</v>
      </c>
      <c r="G33" s="181">
        <f>'расх 22 г'!G32</f>
        <v>789.8</v>
      </c>
    </row>
    <row r="34" spans="1:7" ht="38.25">
      <c r="A34" s="125" t="s">
        <v>187</v>
      </c>
      <c r="B34" s="37" t="s">
        <v>155</v>
      </c>
      <c r="C34" s="140" t="s">
        <v>357</v>
      </c>
      <c r="D34" s="140" t="s">
        <v>360</v>
      </c>
      <c r="E34" s="48" t="s">
        <v>110</v>
      </c>
      <c r="F34" s="140" t="s">
        <v>188</v>
      </c>
      <c r="G34" s="181">
        <f>'расх 22 г'!G33</f>
        <v>237.3</v>
      </c>
    </row>
    <row r="35" spans="1:7" s="160" customFormat="1" ht="40.5" customHeight="1">
      <c r="A35" s="176" t="s">
        <v>350</v>
      </c>
      <c r="B35" s="36" t="s">
        <v>155</v>
      </c>
      <c r="C35" s="177" t="s">
        <v>357</v>
      </c>
      <c r="D35" s="177" t="s">
        <v>359</v>
      </c>
      <c r="E35" s="148"/>
      <c r="F35" s="177"/>
      <c r="G35" s="63">
        <f>G36</f>
        <v>12005.65604</v>
      </c>
    </row>
    <row r="36" spans="1:7" ht="39.75" customHeight="1">
      <c r="A36" s="64" t="s">
        <v>190</v>
      </c>
      <c r="B36" s="58" t="s">
        <v>155</v>
      </c>
      <c r="C36" s="50" t="s">
        <v>357</v>
      </c>
      <c r="D36" s="50" t="s">
        <v>359</v>
      </c>
      <c r="E36" s="74" t="s">
        <v>111</v>
      </c>
      <c r="F36" s="50"/>
      <c r="G36" s="178">
        <f>G37+G56</f>
        <v>12005.65604</v>
      </c>
    </row>
    <row r="37" spans="1:7" ht="26.25" customHeight="1">
      <c r="A37" s="26" t="s">
        <v>230</v>
      </c>
      <c r="B37" s="37" t="s">
        <v>155</v>
      </c>
      <c r="C37" s="24" t="s">
        <v>357</v>
      </c>
      <c r="D37" s="24" t="s">
        <v>359</v>
      </c>
      <c r="E37" s="48" t="s">
        <v>112</v>
      </c>
      <c r="F37" s="24"/>
      <c r="G37" s="304">
        <f>G38+G44</f>
        <v>12001.75604</v>
      </c>
    </row>
    <row r="38" spans="1:7" ht="27" customHeight="1">
      <c r="A38" s="125" t="s">
        <v>184</v>
      </c>
      <c r="B38" s="37" t="s">
        <v>155</v>
      </c>
      <c r="C38" s="24" t="s">
        <v>357</v>
      </c>
      <c r="D38" s="24" t="s">
        <v>359</v>
      </c>
      <c r="E38" s="48" t="s">
        <v>113</v>
      </c>
      <c r="F38" s="24"/>
      <c r="G38" s="365">
        <f>G39</f>
        <v>9897.7</v>
      </c>
    </row>
    <row r="39" spans="1:7" ht="43.5" customHeight="1">
      <c r="A39" s="59" t="s">
        <v>227</v>
      </c>
      <c r="B39" s="37" t="s">
        <v>155</v>
      </c>
      <c r="C39" s="24" t="s">
        <v>357</v>
      </c>
      <c r="D39" s="24" t="s">
        <v>359</v>
      </c>
      <c r="E39" s="48" t="s">
        <v>113</v>
      </c>
      <c r="F39" s="24" t="s">
        <v>535</v>
      </c>
      <c r="G39" s="365">
        <f>G40</f>
        <v>9897.7</v>
      </c>
    </row>
    <row r="40" spans="1:7" ht="16.5" customHeight="1">
      <c r="A40" s="125" t="s">
        <v>193</v>
      </c>
      <c r="B40" s="37" t="s">
        <v>155</v>
      </c>
      <c r="C40" s="24" t="s">
        <v>357</v>
      </c>
      <c r="D40" s="24" t="s">
        <v>359</v>
      </c>
      <c r="E40" s="48" t="s">
        <v>113</v>
      </c>
      <c r="F40" s="24" t="s">
        <v>459</v>
      </c>
      <c r="G40" s="365">
        <f>G41+G43+G42</f>
        <v>9897.7</v>
      </c>
    </row>
    <row r="41" spans="1:7" ht="15.75">
      <c r="A41" s="125" t="s">
        <v>185</v>
      </c>
      <c r="B41" s="37" t="s">
        <v>155</v>
      </c>
      <c r="C41" s="24" t="s">
        <v>357</v>
      </c>
      <c r="D41" s="24" t="s">
        <v>359</v>
      </c>
      <c r="E41" s="48" t="s">
        <v>113</v>
      </c>
      <c r="F41" s="24" t="s">
        <v>372</v>
      </c>
      <c r="G41" s="181">
        <f>'расх 22 г'!G40</f>
        <v>7570.4</v>
      </c>
    </row>
    <row r="42" spans="1:7" ht="15.75">
      <c r="A42" s="125" t="s">
        <v>196</v>
      </c>
      <c r="B42" s="37" t="s">
        <v>155</v>
      </c>
      <c r="C42" s="24" t="s">
        <v>357</v>
      </c>
      <c r="D42" s="24" t="s">
        <v>359</v>
      </c>
      <c r="E42" s="48" t="s">
        <v>113</v>
      </c>
      <c r="F42" s="24" t="s">
        <v>373</v>
      </c>
      <c r="G42" s="179">
        <f>'расх 22 г'!G41</f>
        <v>0</v>
      </c>
    </row>
    <row r="43" spans="1:7" ht="41.25" customHeight="1">
      <c r="A43" s="125" t="s">
        <v>187</v>
      </c>
      <c r="B43" s="37" t="s">
        <v>155</v>
      </c>
      <c r="C43" s="24" t="s">
        <v>357</v>
      </c>
      <c r="D43" s="24" t="s">
        <v>359</v>
      </c>
      <c r="E43" s="48" t="s">
        <v>113</v>
      </c>
      <c r="F43" s="24" t="s">
        <v>188</v>
      </c>
      <c r="G43" s="179">
        <f>'расх 22 г'!G42</f>
        <v>2327.3</v>
      </c>
    </row>
    <row r="44" spans="1:7" ht="19.5" customHeight="1">
      <c r="A44" s="125" t="s">
        <v>192</v>
      </c>
      <c r="B44" s="37" t="s">
        <v>155</v>
      </c>
      <c r="C44" s="24" t="s">
        <v>357</v>
      </c>
      <c r="D44" s="24" t="s">
        <v>359</v>
      </c>
      <c r="E44" s="48" t="s">
        <v>114</v>
      </c>
      <c r="F44" s="24"/>
      <c r="G44" s="179">
        <f>G45+G50</f>
        <v>2104.05604</v>
      </c>
    </row>
    <row r="45" spans="1:7" ht="29.25" customHeight="1">
      <c r="A45" s="28" t="s">
        <v>231</v>
      </c>
      <c r="B45" s="37" t="s">
        <v>155</v>
      </c>
      <c r="C45" s="24" t="s">
        <v>357</v>
      </c>
      <c r="D45" s="24" t="s">
        <v>359</v>
      </c>
      <c r="E45" s="48" t="s">
        <v>114</v>
      </c>
      <c r="F45" s="24" t="s">
        <v>232</v>
      </c>
      <c r="G45" s="179">
        <f>G46</f>
        <v>1732.08</v>
      </c>
    </row>
    <row r="46" spans="1:7" ht="28.5" customHeight="1">
      <c r="A46" s="125" t="s">
        <v>233</v>
      </c>
      <c r="B46" s="37" t="s">
        <v>155</v>
      </c>
      <c r="C46" s="24" t="s">
        <v>357</v>
      </c>
      <c r="D46" s="24" t="s">
        <v>359</v>
      </c>
      <c r="E46" s="48" t="s">
        <v>114</v>
      </c>
      <c r="F46" s="24" t="s">
        <v>194</v>
      </c>
      <c r="G46" s="181">
        <f>G47+G48+G49</f>
        <v>1732.08</v>
      </c>
    </row>
    <row r="47" spans="1:7" ht="25.5">
      <c r="A47" s="26" t="s">
        <v>374</v>
      </c>
      <c r="B47" s="37" t="s">
        <v>155</v>
      </c>
      <c r="C47" s="24" t="s">
        <v>357</v>
      </c>
      <c r="D47" s="24" t="s">
        <v>359</v>
      </c>
      <c r="E47" s="48" t="s">
        <v>114</v>
      </c>
      <c r="F47" s="24" t="s">
        <v>375</v>
      </c>
      <c r="G47" s="179">
        <f>'расх 22 г'!G46</f>
        <v>316</v>
      </c>
    </row>
    <row r="48" spans="1:7" ht="27" customHeight="1">
      <c r="A48" s="26" t="s">
        <v>452</v>
      </c>
      <c r="B48" s="37" t="s">
        <v>155</v>
      </c>
      <c r="C48" s="24" t="s">
        <v>357</v>
      </c>
      <c r="D48" s="24" t="s">
        <v>359</v>
      </c>
      <c r="E48" s="48" t="s">
        <v>114</v>
      </c>
      <c r="F48" s="24" t="s">
        <v>376</v>
      </c>
      <c r="G48" s="179">
        <f>'расх 22 г'!G47</f>
        <v>684.08</v>
      </c>
    </row>
    <row r="49" spans="1:7" ht="27" customHeight="1">
      <c r="A49" s="26" t="s">
        <v>707</v>
      </c>
      <c r="B49" s="37"/>
      <c r="C49" s="24" t="s">
        <v>357</v>
      </c>
      <c r="D49" s="24" t="s">
        <v>359</v>
      </c>
      <c r="E49" s="48" t="s">
        <v>114</v>
      </c>
      <c r="F49" s="24" t="s">
        <v>708</v>
      </c>
      <c r="G49" s="179">
        <f>'расх 22 г'!G48</f>
        <v>732</v>
      </c>
    </row>
    <row r="50" spans="1:7" ht="16.5" customHeight="1">
      <c r="A50" s="26" t="s">
        <v>45</v>
      </c>
      <c r="B50" s="37" t="s">
        <v>155</v>
      </c>
      <c r="C50" s="24" t="s">
        <v>357</v>
      </c>
      <c r="D50" s="24" t="s">
        <v>359</v>
      </c>
      <c r="E50" s="48" t="s">
        <v>114</v>
      </c>
      <c r="F50" s="24" t="s">
        <v>234</v>
      </c>
      <c r="G50" s="304">
        <f>G51+G53</f>
        <v>371.97604</v>
      </c>
    </row>
    <row r="51" spans="1:7" ht="16.5" customHeight="1">
      <c r="A51" s="26" t="s">
        <v>235</v>
      </c>
      <c r="B51" s="37" t="s">
        <v>155</v>
      </c>
      <c r="C51" s="24" t="s">
        <v>357</v>
      </c>
      <c r="D51" s="24" t="s">
        <v>359</v>
      </c>
      <c r="E51" s="48" t="s">
        <v>114</v>
      </c>
      <c r="F51" s="24" t="s">
        <v>236</v>
      </c>
      <c r="G51" s="304">
        <f>'расх 22 г'!G50</f>
        <v>182</v>
      </c>
    </row>
    <row r="52" spans="1:7" ht="66.75" customHeight="1" hidden="1">
      <c r="A52" s="182" t="s">
        <v>237</v>
      </c>
      <c r="B52" s="37" t="s">
        <v>155</v>
      </c>
      <c r="C52" s="24" t="s">
        <v>357</v>
      </c>
      <c r="D52" s="24" t="s">
        <v>359</v>
      </c>
      <c r="E52" s="48" t="s">
        <v>191</v>
      </c>
      <c r="F52" s="24" t="s">
        <v>294</v>
      </c>
      <c r="G52" s="304"/>
    </row>
    <row r="53" spans="1:7" ht="18" customHeight="1">
      <c r="A53" s="28" t="s">
        <v>238</v>
      </c>
      <c r="B53" s="37" t="s">
        <v>155</v>
      </c>
      <c r="C53" s="24" t="s">
        <v>357</v>
      </c>
      <c r="D53" s="24" t="s">
        <v>359</v>
      </c>
      <c r="E53" s="48" t="s">
        <v>114</v>
      </c>
      <c r="F53" s="24" t="s">
        <v>197</v>
      </c>
      <c r="G53" s="303">
        <f>G54+G55</f>
        <v>189.97604</v>
      </c>
    </row>
    <row r="54" spans="1:7" ht="17.25" customHeight="1">
      <c r="A54" s="28" t="s">
        <v>239</v>
      </c>
      <c r="B54" s="37" t="s">
        <v>155</v>
      </c>
      <c r="C54" s="24" t="s">
        <v>357</v>
      </c>
      <c r="D54" s="24" t="s">
        <v>359</v>
      </c>
      <c r="E54" s="48" t="s">
        <v>114</v>
      </c>
      <c r="F54" s="24" t="s">
        <v>378</v>
      </c>
      <c r="G54" s="179">
        <f>'расх 22 г'!G53</f>
        <v>15</v>
      </c>
    </row>
    <row r="55" spans="1:7" ht="17.25" customHeight="1">
      <c r="A55" s="28" t="s">
        <v>200</v>
      </c>
      <c r="B55" s="37" t="s">
        <v>155</v>
      </c>
      <c r="C55" s="24" t="s">
        <v>357</v>
      </c>
      <c r="D55" s="24" t="s">
        <v>359</v>
      </c>
      <c r="E55" s="48" t="s">
        <v>191</v>
      </c>
      <c r="F55" s="24" t="s">
        <v>199</v>
      </c>
      <c r="G55" s="179">
        <f>'расх 22 г'!G54</f>
        <v>174.97604</v>
      </c>
    </row>
    <row r="56" spans="1:7" ht="29.25" customHeight="1">
      <c r="A56" s="66" t="s">
        <v>240</v>
      </c>
      <c r="B56" s="36" t="s">
        <v>155</v>
      </c>
      <c r="C56" s="50" t="s">
        <v>357</v>
      </c>
      <c r="D56" s="50" t="s">
        <v>359</v>
      </c>
      <c r="E56" s="74" t="s">
        <v>116</v>
      </c>
      <c r="F56" s="50"/>
      <c r="G56" s="173">
        <f>G57</f>
        <v>3.9</v>
      </c>
    </row>
    <row r="57" spans="1:7" ht="30.75" customHeight="1">
      <c r="A57" s="183" t="s">
        <v>203</v>
      </c>
      <c r="B57" s="44" t="s">
        <v>155</v>
      </c>
      <c r="C57" s="45" t="s">
        <v>357</v>
      </c>
      <c r="D57" s="45" t="s">
        <v>359</v>
      </c>
      <c r="E57" s="51" t="s">
        <v>115</v>
      </c>
      <c r="F57" s="45"/>
      <c r="G57" s="175">
        <f>G58</f>
        <v>3.9</v>
      </c>
    </row>
    <row r="58" spans="1:7" ht="30.75" customHeight="1">
      <c r="A58" s="28" t="s">
        <v>231</v>
      </c>
      <c r="B58" s="37" t="s">
        <v>155</v>
      </c>
      <c r="C58" s="45" t="s">
        <v>357</v>
      </c>
      <c r="D58" s="45" t="s">
        <v>359</v>
      </c>
      <c r="E58" s="51" t="s">
        <v>115</v>
      </c>
      <c r="F58" s="29" t="s">
        <v>232</v>
      </c>
      <c r="G58" s="175">
        <f>G59</f>
        <v>3.9</v>
      </c>
    </row>
    <row r="59" spans="1:7" ht="30.75" customHeight="1">
      <c r="A59" s="125" t="s">
        <v>233</v>
      </c>
      <c r="B59" s="37" t="s">
        <v>155</v>
      </c>
      <c r="C59" s="24" t="s">
        <v>357</v>
      </c>
      <c r="D59" s="24" t="s">
        <v>359</v>
      </c>
      <c r="E59" s="48" t="s">
        <v>115</v>
      </c>
      <c r="F59" s="24" t="s">
        <v>194</v>
      </c>
      <c r="G59" s="181">
        <f>G60</f>
        <v>3.9</v>
      </c>
    </row>
    <row r="60" spans="1:7" ht="25.5" customHeight="1">
      <c r="A60" s="26" t="s">
        <v>452</v>
      </c>
      <c r="B60" s="37" t="s">
        <v>155</v>
      </c>
      <c r="C60" s="24" t="s">
        <v>357</v>
      </c>
      <c r="D60" s="24" t="s">
        <v>359</v>
      </c>
      <c r="E60" s="48" t="s">
        <v>115</v>
      </c>
      <c r="F60" s="24" t="s">
        <v>376</v>
      </c>
      <c r="G60" s="179">
        <f>'расх 22 г'!G59</f>
        <v>3.9</v>
      </c>
    </row>
    <row r="61" spans="1:7" s="160" customFormat="1" ht="14.25" customHeight="1">
      <c r="A61" s="54" t="s">
        <v>381</v>
      </c>
      <c r="B61" s="36" t="s">
        <v>155</v>
      </c>
      <c r="C61" s="101" t="s">
        <v>357</v>
      </c>
      <c r="D61" s="101" t="s">
        <v>368</v>
      </c>
      <c r="E61" s="148"/>
      <c r="F61" s="101"/>
      <c r="G61" s="327">
        <f>G62+G73</f>
        <v>573.7</v>
      </c>
    </row>
    <row r="62" spans="1:7" ht="29.25" customHeight="1">
      <c r="A62" s="66" t="s">
        <v>240</v>
      </c>
      <c r="B62" s="58" t="s">
        <v>155</v>
      </c>
      <c r="C62" s="50" t="s">
        <v>357</v>
      </c>
      <c r="D62" s="50" t="s">
        <v>368</v>
      </c>
      <c r="E62" s="74" t="s">
        <v>116</v>
      </c>
      <c r="F62" s="50"/>
      <c r="G62" s="347">
        <f>G63</f>
        <v>167.7</v>
      </c>
    </row>
    <row r="63" spans="1:7" s="139" customFormat="1" ht="29.25" customHeight="1">
      <c r="A63" s="184" t="s">
        <v>204</v>
      </c>
      <c r="B63" s="37" t="s">
        <v>155</v>
      </c>
      <c r="C63" s="62" t="s">
        <v>357</v>
      </c>
      <c r="D63" s="62" t="s">
        <v>368</v>
      </c>
      <c r="E63" s="51" t="s">
        <v>602</v>
      </c>
      <c r="F63" s="62"/>
      <c r="G63" s="324">
        <f>G64+G68</f>
        <v>167.7</v>
      </c>
    </row>
    <row r="64" spans="1:7" s="139" customFormat="1" ht="43.5" customHeight="1">
      <c r="A64" s="59" t="s">
        <v>227</v>
      </c>
      <c r="B64" s="37" t="s">
        <v>155</v>
      </c>
      <c r="C64" s="40" t="s">
        <v>357</v>
      </c>
      <c r="D64" s="40" t="s">
        <v>368</v>
      </c>
      <c r="E64" s="71" t="s">
        <v>602</v>
      </c>
      <c r="F64" s="40" t="s">
        <v>535</v>
      </c>
      <c r="G64" s="324">
        <f>G65</f>
        <v>131.7</v>
      </c>
    </row>
    <row r="65" spans="1:7" ht="17.25" customHeight="1">
      <c r="A65" s="125" t="s">
        <v>193</v>
      </c>
      <c r="B65" s="37" t="s">
        <v>155</v>
      </c>
      <c r="C65" s="25" t="s">
        <v>357</v>
      </c>
      <c r="D65" s="25" t="s">
        <v>368</v>
      </c>
      <c r="E65" s="71" t="s">
        <v>602</v>
      </c>
      <c r="F65" s="25" t="s">
        <v>459</v>
      </c>
      <c r="G65" s="328">
        <f>G66+G67</f>
        <v>131.7</v>
      </c>
    </row>
    <row r="66" spans="1:7" ht="15.75">
      <c r="A66" s="125" t="s">
        <v>185</v>
      </c>
      <c r="B66" s="37" t="s">
        <v>155</v>
      </c>
      <c r="C66" s="25" t="s">
        <v>357</v>
      </c>
      <c r="D66" s="25" t="s">
        <v>368</v>
      </c>
      <c r="E66" s="71" t="s">
        <v>602</v>
      </c>
      <c r="F66" s="24" t="s">
        <v>372</v>
      </c>
      <c r="G66" s="179">
        <f>'расх 22 г'!G65</f>
        <v>100.2</v>
      </c>
    </row>
    <row r="67" spans="1:7" ht="38.25">
      <c r="A67" s="125" t="s">
        <v>187</v>
      </c>
      <c r="B67" s="37" t="s">
        <v>155</v>
      </c>
      <c r="C67" s="25" t="s">
        <v>357</v>
      </c>
      <c r="D67" s="25" t="s">
        <v>368</v>
      </c>
      <c r="E67" s="71" t="s">
        <v>602</v>
      </c>
      <c r="F67" s="24" t="s">
        <v>188</v>
      </c>
      <c r="G67" s="179">
        <f>'расх 22 г'!G66</f>
        <v>31.5</v>
      </c>
    </row>
    <row r="68" spans="1:7" ht="25.5">
      <c r="A68" s="28" t="s">
        <v>231</v>
      </c>
      <c r="B68" s="37" t="s">
        <v>155</v>
      </c>
      <c r="C68" s="25" t="s">
        <v>357</v>
      </c>
      <c r="D68" s="25" t="s">
        <v>368</v>
      </c>
      <c r="E68" s="71" t="s">
        <v>602</v>
      </c>
      <c r="F68" s="24" t="s">
        <v>232</v>
      </c>
      <c r="G68" s="303">
        <f>G69</f>
        <v>36</v>
      </c>
    </row>
    <row r="69" spans="1:7" ht="25.5">
      <c r="A69" s="125" t="s">
        <v>195</v>
      </c>
      <c r="B69" s="37" t="s">
        <v>155</v>
      </c>
      <c r="C69" s="25" t="s">
        <v>357</v>
      </c>
      <c r="D69" s="25" t="s">
        <v>368</v>
      </c>
      <c r="E69" s="71" t="s">
        <v>602</v>
      </c>
      <c r="F69" s="24" t="s">
        <v>194</v>
      </c>
      <c r="G69" s="303">
        <f>G70+G71+G72</f>
        <v>36</v>
      </c>
    </row>
    <row r="70" spans="1:7" ht="25.5">
      <c r="A70" s="26" t="s">
        <v>374</v>
      </c>
      <c r="B70" s="37" t="s">
        <v>155</v>
      </c>
      <c r="C70" s="25" t="s">
        <v>357</v>
      </c>
      <c r="D70" s="25" t="s">
        <v>368</v>
      </c>
      <c r="E70" s="71" t="s">
        <v>602</v>
      </c>
      <c r="F70" s="24" t="s">
        <v>375</v>
      </c>
      <c r="G70" s="179">
        <f>'расх 22 г'!G69</f>
        <v>6</v>
      </c>
    </row>
    <row r="71" spans="1:7" ht="28.5" customHeight="1">
      <c r="A71" s="26" t="s">
        <v>452</v>
      </c>
      <c r="B71" s="37" t="s">
        <v>155</v>
      </c>
      <c r="C71" s="25" t="s">
        <v>357</v>
      </c>
      <c r="D71" s="25" t="s">
        <v>368</v>
      </c>
      <c r="E71" s="71" t="s">
        <v>602</v>
      </c>
      <c r="F71" s="24" t="s">
        <v>376</v>
      </c>
      <c r="G71" s="179">
        <f>'расх 22 г'!G70</f>
        <v>10</v>
      </c>
    </row>
    <row r="72" spans="1:7" ht="28.5" customHeight="1">
      <c r="A72" s="26" t="s">
        <v>707</v>
      </c>
      <c r="B72" s="37"/>
      <c r="C72" s="25" t="s">
        <v>357</v>
      </c>
      <c r="D72" s="25" t="s">
        <v>368</v>
      </c>
      <c r="E72" s="71" t="s">
        <v>602</v>
      </c>
      <c r="F72" s="24" t="s">
        <v>708</v>
      </c>
      <c r="G72" s="179">
        <f>'расх 22 г'!G71</f>
        <v>20</v>
      </c>
    </row>
    <row r="73" spans="1:7" s="185" customFormat="1" ht="28.5" customHeight="1">
      <c r="A73" s="64" t="s">
        <v>206</v>
      </c>
      <c r="B73" s="58" t="s">
        <v>155</v>
      </c>
      <c r="C73" s="69" t="s">
        <v>357</v>
      </c>
      <c r="D73" s="69" t="s">
        <v>368</v>
      </c>
      <c r="E73" s="74" t="s">
        <v>118</v>
      </c>
      <c r="F73" s="50"/>
      <c r="G73" s="320">
        <f>G79+G99+G74+G83+G87+G90+G93+G103</f>
        <v>406</v>
      </c>
    </row>
    <row r="74" spans="1:27" s="185" customFormat="1" ht="28.5" customHeight="1" hidden="1">
      <c r="A74" s="46" t="s">
        <v>264</v>
      </c>
      <c r="B74" s="44" t="s">
        <v>155</v>
      </c>
      <c r="C74" s="312" t="s">
        <v>357</v>
      </c>
      <c r="D74" s="312" t="s">
        <v>368</v>
      </c>
      <c r="E74" s="313" t="s">
        <v>265</v>
      </c>
      <c r="F74" s="50"/>
      <c r="G74" s="305">
        <f>G75</f>
        <v>0</v>
      </c>
      <c r="H74" s="318"/>
      <c r="I74" s="318"/>
      <c r="J74" s="318"/>
      <c r="K74" s="318"/>
      <c r="L74" s="318"/>
      <c r="M74" s="315"/>
      <c r="N74" s="316"/>
      <c r="O74" s="316"/>
      <c r="P74" s="316"/>
      <c r="Q74" s="316"/>
      <c r="R74" s="316"/>
      <c r="S74" s="316"/>
      <c r="T74" s="316"/>
      <c r="U74" s="316"/>
      <c r="V74" s="316"/>
      <c r="W74" s="316"/>
      <c r="X74" s="316"/>
      <c r="Y74" s="316"/>
      <c r="Z74" s="316"/>
      <c r="AA74" s="316"/>
    </row>
    <row r="75" spans="1:27" s="185" customFormat="1" ht="15.75" hidden="1">
      <c r="A75" s="26" t="s">
        <v>45</v>
      </c>
      <c r="B75" s="37" t="s">
        <v>155</v>
      </c>
      <c r="C75" s="22" t="s">
        <v>357</v>
      </c>
      <c r="D75" s="22" t="s">
        <v>368</v>
      </c>
      <c r="E75" s="314" t="s">
        <v>265</v>
      </c>
      <c r="F75" s="29" t="s">
        <v>234</v>
      </c>
      <c r="G75" s="124">
        <f>G76</f>
        <v>0</v>
      </c>
      <c r="H75" s="318"/>
      <c r="I75" s="318"/>
      <c r="J75" s="318"/>
      <c r="K75" s="318"/>
      <c r="L75" s="318"/>
      <c r="M75" s="315"/>
      <c r="N75" s="317"/>
      <c r="O75" s="317"/>
      <c r="P75" s="317"/>
      <c r="Q75" s="317"/>
      <c r="R75" s="317"/>
      <c r="S75" s="317"/>
      <c r="T75" s="317"/>
      <c r="U75" s="317"/>
      <c r="V75" s="317"/>
      <c r="W75" s="317"/>
      <c r="X75" s="317"/>
      <c r="Y75" s="317"/>
      <c r="Z75" s="317"/>
      <c r="AA75" s="317"/>
    </row>
    <row r="76" spans="1:27" s="185" customFormat="1" ht="15.75" hidden="1">
      <c r="A76" s="26" t="s">
        <v>235</v>
      </c>
      <c r="B76" s="37" t="s">
        <v>155</v>
      </c>
      <c r="C76" s="22" t="s">
        <v>357</v>
      </c>
      <c r="D76" s="22" t="s">
        <v>368</v>
      </c>
      <c r="E76" s="314" t="s">
        <v>265</v>
      </c>
      <c r="F76" s="29" t="s">
        <v>236</v>
      </c>
      <c r="G76" s="124">
        <f>G77</f>
        <v>0</v>
      </c>
      <c r="H76" s="318"/>
      <c r="I76" s="318"/>
      <c r="J76" s="318"/>
      <c r="K76" s="318"/>
      <c r="L76" s="318"/>
      <c r="M76" s="315"/>
      <c r="N76" s="317"/>
      <c r="O76" s="317"/>
      <c r="P76" s="317"/>
      <c r="Q76" s="317"/>
      <c r="R76" s="317"/>
      <c r="S76" s="317"/>
      <c r="T76" s="317"/>
      <c r="U76" s="317"/>
      <c r="V76" s="317"/>
      <c r="W76" s="317"/>
      <c r="X76" s="317"/>
      <c r="Y76" s="317"/>
      <c r="Z76" s="317"/>
      <c r="AA76" s="317"/>
    </row>
    <row r="77" spans="1:27" s="185" customFormat="1" ht="15.75" hidden="1">
      <c r="A77" s="26" t="s">
        <v>235</v>
      </c>
      <c r="B77" s="37" t="s">
        <v>155</v>
      </c>
      <c r="C77" s="22" t="s">
        <v>357</v>
      </c>
      <c r="D77" s="22" t="s">
        <v>368</v>
      </c>
      <c r="E77" s="314" t="s">
        <v>265</v>
      </c>
      <c r="F77" s="29" t="s">
        <v>294</v>
      </c>
      <c r="G77" s="124">
        <v>0</v>
      </c>
      <c r="H77" s="318"/>
      <c r="I77" s="318"/>
      <c r="J77" s="318"/>
      <c r="K77" s="318"/>
      <c r="L77" s="318"/>
      <c r="M77" s="315"/>
      <c r="N77" s="317"/>
      <c r="O77" s="317"/>
      <c r="P77" s="317"/>
      <c r="Q77" s="317"/>
      <c r="R77" s="317"/>
      <c r="S77" s="317"/>
      <c r="T77" s="317"/>
      <c r="U77" s="317"/>
      <c r="V77" s="317"/>
      <c r="W77" s="317"/>
      <c r="X77" s="317"/>
      <c r="Y77" s="317"/>
      <c r="Z77" s="317"/>
      <c r="AA77" s="317"/>
    </row>
    <row r="78" spans="1:7" s="185" customFormat="1" ht="28.5" customHeight="1" hidden="1">
      <c r="A78" s="64"/>
      <c r="B78" s="58"/>
      <c r="C78" s="69"/>
      <c r="D78" s="69"/>
      <c r="E78" s="74"/>
      <c r="F78" s="50"/>
      <c r="G78" s="173"/>
    </row>
    <row r="79" spans="1:7" s="139" customFormat="1" ht="28.5" customHeight="1">
      <c r="A79" s="46" t="s">
        <v>207</v>
      </c>
      <c r="B79" s="44" t="s">
        <v>155</v>
      </c>
      <c r="C79" s="62" t="s">
        <v>357</v>
      </c>
      <c r="D79" s="62" t="s">
        <v>368</v>
      </c>
      <c r="E79" s="51" t="s">
        <v>119</v>
      </c>
      <c r="F79" s="45"/>
      <c r="G79" s="351">
        <f>G80</f>
        <v>31</v>
      </c>
    </row>
    <row r="80" spans="1:7" s="139" customFormat="1" ht="28.5" customHeight="1">
      <c r="A80" s="28" t="s">
        <v>231</v>
      </c>
      <c r="B80" s="37" t="s">
        <v>155</v>
      </c>
      <c r="C80" s="40" t="s">
        <v>357</v>
      </c>
      <c r="D80" s="40" t="s">
        <v>368</v>
      </c>
      <c r="E80" s="71" t="s">
        <v>119</v>
      </c>
      <c r="F80" s="29" t="s">
        <v>232</v>
      </c>
      <c r="G80" s="351">
        <f>G81</f>
        <v>31</v>
      </c>
    </row>
    <row r="81" spans="1:7" s="139" customFormat="1" ht="28.5" customHeight="1">
      <c r="A81" s="125" t="s">
        <v>233</v>
      </c>
      <c r="B81" s="37" t="s">
        <v>155</v>
      </c>
      <c r="C81" s="40" t="s">
        <v>357</v>
      </c>
      <c r="D81" s="40" t="s">
        <v>368</v>
      </c>
      <c r="E81" s="71" t="s">
        <v>119</v>
      </c>
      <c r="F81" s="29" t="s">
        <v>194</v>
      </c>
      <c r="G81" s="351">
        <f>G82</f>
        <v>31</v>
      </c>
    </row>
    <row r="82" spans="1:7" ht="27" customHeight="1">
      <c r="A82" s="26" t="s">
        <v>452</v>
      </c>
      <c r="B82" s="37" t="s">
        <v>155</v>
      </c>
      <c r="C82" s="40" t="s">
        <v>357</v>
      </c>
      <c r="D82" s="25" t="s">
        <v>368</v>
      </c>
      <c r="E82" s="48" t="s">
        <v>119</v>
      </c>
      <c r="F82" s="24" t="s">
        <v>376</v>
      </c>
      <c r="G82" s="179">
        <f>'расх 22 г'!G81</f>
        <v>31</v>
      </c>
    </row>
    <row r="83" spans="1:7" ht="27" customHeight="1">
      <c r="A83" s="46" t="s">
        <v>556</v>
      </c>
      <c r="B83" s="37"/>
      <c r="C83" s="62" t="s">
        <v>357</v>
      </c>
      <c r="D83" s="62" t="s">
        <v>368</v>
      </c>
      <c r="E83" s="51" t="s">
        <v>557</v>
      </c>
      <c r="F83" s="24" t="s">
        <v>232</v>
      </c>
      <c r="G83" s="303">
        <f>G84</f>
        <v>0</v>
      </c>
    </row>
    <row r="84" spans="1:7" ht="27" customHeight="1">
      <c r="A84" s="26" t="s">
        <v>558</v>
      </c>
      <c r="B84" s="37"/>
      <c r="C84" s="40" t="s">
        <v>357</v>
      </c>
      <c r="D84" s="40" t="s">
        <v>368</v>
      </c>
      <c r="E84" s="71" t="s">
        <v>557</v>
      </c>
      <c r="F84" s="24" t="s">
        <v>194</v>
      </c>
      <c r="G84" s="303">
        <f>G85</f>
        <v>0</v>
      </c>
    </row>
    <row r="85" spans="1:7" ht="27" customHeight="1">
      <c r="A85" s="26"/>
      <c r="B85" s="37"/>
      <c r="C85" s="40" t="s">
        <v>357</v>
      </c>
      <c r="D85" s="40" t="s">
        <v>368</v>
      </c>
      <c r="E85" s="71" t="s">
        <v>557</v>
      </c>
      <c r="F85" s="24" t="s">
        <v>376</v>
      </c>
      <c r="G85" s="179">
        <f>'расх 22 г'!G84</f>
        <v>0</v>
      </c>
    </row>
    <row r="86" spans="1:7" ht="27" customHeight="1" hidden="1">
      <c r="A86" s="26"/>
      <c r="B86" s="37"/>
      <c r="C86" s="40"/>
      <c r="D86" s="25"/>
      <c r="E86" s="48"/>
      <c r="F86" s="24"/>
      <c r="G86" s="303"/>
    </row>
    <row r="87" spans="1:7" ht="27" customHeight="1">
      <c r="A87" s="46" t="s">
        <v>556</v>
      </c>
      <c r="B87" s="37"/>
      <c r="C87" s="62" t="s">
        <v>357</v>
      </c>
      <c r="D87" s="62" t="s">
        <v>368</v>
      </c>
      <c r="E87" s="51" t="s">
        <v>560</v>
      </c>
      <c r="F87" s="24" t="s">
        <v>232</v>
      </c>
      <c r="G87" s="303">
        <f>G88</f>
        <v>0</v>
      </c>
    </row>
    <row r="88" spans="1:7" ht="27" customHeight="1">
      <c r="A88" s="26" t="s">
        <v>559</v>
      </c>
      <c r="B88" s="37"/>
      <c r="C88" s="40" t="s">
        <v>357</v>
      </c>
      <c r="D88" s="40" t="s">
        <v>368</v>
      </c>
      <c r="E88" s="71" t="s">
        <v>560</v>
      </c>
      <c r="F88" s="24" t="s">
        <v>194</v>
      </c>
      <c r="G88" s="303">
        <f>G89</f>
        <v>0</v>
      </c>
    </row>
    <row r="89" spans="1:7" ht="27" customHeight="1">
      <c r="A89" s="26"/>
      <c r="B89" s="37"/>
      <c r="C89" s="40" t="s">
        <v>357</v>
      </c>
      <c r="D89" s="40" t="s">
        <v>368</v>
      </c>
      <c r="E89" s="71" t="s">
        <v>560</v>
      </c>
      <c r="F89" s="24" t="s">
        <v>376</v>
      </c>
      <c r="G89" s="303">
        <f>'расх 22 г'!G86</f>
        <v>0</v>
      </c>
    </row>
    <row r="90" spans="1:7" ht="27" customHeight="1">
      <c r="A90" s="46" t="s">
        <v>556</v>
      </c>
      <c r="B90" s="37"/>
      <c r="C90" s="62" t="s">
        <v>357</v>
      </c>
      <c r="D90" s="62" t="s">
        <v>368</v>
      </c>
      <c r="E90" s="51" t="s">
        <v>562</v>
      </c>
      <c r="F90" s="24" t="s">
        <v>232</v>
      </c>
      <c r="G90" s="303">
        <f>G91</f>
        <v>0</v>
      </c>
    </row>
    <row r="91" spans="1:7" ht="27" customHeight="1">
      <c r="A91" s="26" t="s">
        <v>561</v>
      </c>
      <c r="B91" s="37"/>
      <c r="C91" s="40" t="s">
        <v>357</v>
      </c>
      <c r="D91" s="40" t="s">
        <v>368</v>
      </c>
      <c r="E91" s="71" t="s">
        <v>562</v>
      </c>
      <c r="F91" s="24" t="s">
        <v>194</v>
      </c>
      <c r="G91" s="303">
        <f>G92</f>
        <v>0</v>
      </c>
    </row>
    <row r="92" spans="1:7" ht="27" customHeight="1">
      <c r="A92" s="26"/>
      <c r="B92" s="37"/>
      <c r="C92" s="40" t="s">
        <v>357</v>
      </c>
      <c r="D92" s="40" t="s">
        <v>368</v>
      </c>
      <c r="E92" s="71" t="s">
        <v>562</v>
      </c>
      <c r="F92" s="24" t="s">
        <v>376</v>
      </c>
      <c r="G92" s="179">
        <f>'расх 22 г'!G91</f>
        <v>0</v>
      </c>
    </row>
    <row r="93" spans="1:7" ht="27" customHeight="1">
      <c r="A93" s="46" t="s">
        <v>556</v>
      </c>
      <c r="B93" s="37"/>
      <c r="C93" s="62" t="s">
        <v>357</v>
      </c>
      <c r="D93" s="62" t="s">
        <v>368</v>
      </c>
      <c r="E93" s="51" t="s">
        <v>578</v>
      </c>
      <c r="F93" s="24"/>
      <c r="G93" s="303">
        <f>G94</f>
        <v>330</v>
      </c>
    </row>
    <row r="94" spans="1:7" ht="27" customHeight="1">
      <c r="A94" s="26" t="s">
        <v>579</v>
      </c>
      <c r="B94" s="37"/>
      <c r="C94" s="40" t="s">
        <v>357</v>
      </c>
      <c r="D94" s="40" t="s">
        <v>368</v>
      </c>
      <c r="E94" s="71" t="s">
        <v>578</v>
      </c>
      <c r="F94" s="29" t="s">
        <v>232</v>
      </c>
      <c r="G94" s="303">
        <f>G95</f>
        <v>330</v>
      </c>
    </row>
    <row r="95" spans="1:7" ht="27" customHeight="1">
      <c r="A95" s="26"/>
      <c r="B95" s="37"/>
      <c r="C95" s="40" t="s">
        <v>357</v>
      </c>
      <c r="D95" s="40" t="s">
        <v>368</v>
      </c>
      <c r="E95" s="71" t="s">
        <v>578</v>
      </c>
      <c r="F95" s="24" t="s">
        <v>194</v>
      </c>
      <c r="G95" s="303">
        <f>G96</f>
        <v>330</v>
      </c>
    </row>
    <row r="96" spans="1:7" ht="27" customHeight="1">
      <c r="A96" s="26"/>
      <c r="B96" s="37"/>
      <c r="C96" s="40" t="s">
        <v>357</v>
      </c>
      <c r="D96" s="40" t="s">
        <v>368</v>
      </c>
      <c r="E96" s="71" t="s">
        <v>578</v>
      </c>
      <c r="F96" s="24" t="s">
        <v>376</v>
      </c>
      <c r="G96" s="179">
        <f>'расх 22 г'!G95</f>
        <v>330</v>
      </c>
    </row>
    <row r="97" spans="1:7" ht="27" customHeight="1" hidden="1">
      <c r="A97" s="26"/>
      <c r="B97" s="37"/>
      <c r="C97" s="40"/>
      <c r="D97" s="25"/>
      <c r="E97" s="48"/>
      <c r="F97" s="24"/>
      <c r="G97" s="303"/>
    </row>
    <row r="98" spans="1:7" ht="27" customHeight="1" hidden="1">
      <c r="A98" s="26"/>
      <c r="B98" s="37"/>
      <c r="C98" s="40"/>
      <c r="D98" s="25"/>
      <c r="E98" s="48"/>
      <c r="F98" s="24"/>
      <c r="G98" s="303"/>
    </row>
    <row r="99" spans="1:7" ht="16.5" customHeight="1">
      <c r="A99" s="46" t="s">
        <v>241</v>
      </c>
      <c r="B99" s="44" t="s">
        <v>155</v>
      </c>
      <c r="C99" s="62" t="s">
        <v>357</v>
      </c>
      <c r="D99" s="62" t="s">
        <v>368</v>
      </c>
      <c r="E99" s="51" t="s">
        <v>242</v>
      </c>
      <c r="F99" s="45"/>
      <c r="G99" s="351">
        <f>G100</f>
        <v>45</v>
      </c>
    </row>
    <row r="100" spans="1:7" ht="17.25" customHeight="1">
      <c r="A100" s="26" t="s">
        <v>45</v>
      </c>
      <c r="B100" s="37" t="s">
        <v>155</v>
      </c>
      <c r="C100" s="40" t="s">
        <v>357</v>
      </c>
      <c r="D100" s="25" t="s">
        <v>368</v>
      </c>
      <c r="E100" s="48" t="s">
        <v>242</v>
      </c>
      <c r="F100" s="24" t="s">
        <v>234</v>
      </c>
      <c r="G100" s="303">
        <f>G101</f>
        <v>45</v>
      </c>
    </row>
    <row r="101" spans="1:7" ht="18" customHeight="1">
      <c r="A101" s="28" t="s">
        <v>238</v>
      </c>
      <c r="B101" s="37" t="s">
        <v>155</v>
      </c>
      <c r="C101" s="40" t="s">
        <v>357</v>
      </c>
      <c r="D101" s="25" t="s">
        <v>368</v>
      </c>
      <c r="E101" s="48" t="s">
        <v>242</v>
      </c>
      <c r="F101" s="24" t="s">
        <v>197</v>
      </c>
      <c r="G101" s="303">
        <f>G102</f>
        <v>45</v>
      </c>
    </row>
    <row r="102" spans="1:7" ht="15.75" customHeight="1">
      <c r="A102" s="26" t="s">
        <v>200</v>
      </c>
      <c r="B102" s="37" t="s">
        <v>155</v>
      </c>
      <c r="C102" s="40" t="s">
        <v>357</v>
      </c>
      <c r="D102" s="25" t="s">
        <v>368</v>
      </c>
      <c r="E102" s="48" t="s">
        <v>242</v>
      </c>
      <c r="F102" s="24" t="s">
        <v>199</v>
      </c>
      <c r="G102" s="179">
        <f>'расх 22 г'!G101</f>
        <v>45</v>
      </c>
    </row>
    <row r="103" spans="1:7" ht="15.75" customHeight="1">
      <c r="A103" s="46" t="s">
        <v>581</v>
      </c>
      <c r="B103" s="44"/>
      <c r="C103" s="62" t="s">
        <v>357</v>
      </c>
      <c r="D103" s="62" t="s">
        <v>368</v>
      </c>
      <c r="E103" s="51" t="s">
        <v>265</v>
      </c>
      <c r="F103" s="45"/>
      <c r="G103" s="351">
        <f>G104</f>
        <v>0</v>
      </c>
    </row>
    <row r="104" spans="1:7" ht="15.75" customHeight="1">
      <c r="A104" s="26" t="s">
        <v>580</v>
      </c>
      <c r="B104" s="37"/>
      <c r="C104" s="40" t="s">
        <v>357</v>
      </c>
      <c r="D104" s="25" t="s">
        <v>368</v>
      </c>
      <c r="E104" s="48" t="s">
        <v>265</v>
      </c>
      <c r="F104" s="24" t="s">
        <v>234</v>
      </c>
      <c r="G104" s="303">
        <f>G105</f>
        <v>0</v>
      </c>
    </row>
    <row r="105" spans="1:7" ht="15.75" customHeight="1">
      <c r="A105" s="26"/>
      <c r="B105" s="37"/>
      <c r="C105" s="40" t="s">
        <v>357</v>
      </c>
      <c r="D105" s="25" t="s">
        <v>368</v>
      </c>
      <c r="E105" s="48" t="s">
        <v>265</v>
      </c>
      <c r="F105" s="24" t="s">
        <v>236</v>
      </c>
      <c r="G105" s="303">
        <f>G106</f>
        <v>0</v>
      </c>
    </row>
    <row r="106" spans="1:7" ht="15.75" customHeight="1">
      <c r="A106" s="26"/>
      <c r="B106" s="37"/>
      <c r="C106" s="40" t="s">
        <v>357</v>
      </c>
      <c r="D106" s="25" t="s">
        <v>368</v>
      </c>
      <c r="E106" s="48" t="s">
        <v>265</v>
      </c>
      <c r="F106" s="24" t="s">
        <v>294</v>
      </c>
      <c r="G106" s="179">
        <f>'расх 22 г'!G105</f>
        <v>0</v>
      </c>
    </row>
    <row r="107" spans="1:7" s="189" customFormat="1" ht="15" customHeight="1">
      <c r="A107" s="186" t="s">
        <v>382</v>
      </c>
      <c r="B107" s="36" t="s">
        <v>155</v>
      </c>
      <c r="C107" s="187" t="s">
        <v>358</v>
      </c>
      <c r="D107" s="187"/>
      <c r="E107" s="48"/>
      <c r="F107" s="187"/>
      <c r="G107" s="350">
        <f>G108</f>
        <v>732.6</v>
      </c>
    </row>
    <row r="108" spans="1:7" s="68" customFormat="1" ht="15" customHeight="1">
      <c r="A108" s="190" t="s">
        <v>383</v>
      </c>
      <c r="B108" s="36" t="s">
        <v>155</v>
      </c>
      <c r="C108" s="101" t="s">
        <v>358</v>
      </c>
      <c r="D108" s="101" t="s">
        <v>360</v>
      </c>
      <c r="E108" s="148"/>
      <c r="F108" s="101"/>
      <c r="G108" s="327">
        <f>G109</f>
        <v>732.6</v>
      </c>
    </row>
    <row r="109" spans="1:7" ht="30" customHeight="1">
      <c r="A109" s="66" t="s">
        <v>240</v>
      </c>
      <c r="B109" s="58" t="s">
        <v>155</v>
      </c>
      <c r="C109" s="69" t="s">
        <v>358</v>
      </c>
      <c r="D109" s="69" t="s">
        <v>360</v>
      </c>
      <c r="E109" s="74" t="s">
        <v>116</v>
      </c>
      <c r="F109" s="69"/>
      <c r="G109" s="344">
        <f>G110</f>
        <v>732.6</v>
      </c>
    </row>
    <row r="110" spans="1:7" s="139" customFormat="1" ht="27.75" customHeight="1">
      <c r="A110" s="184" t="s">
        <v>384</v>
      </c>
      <c r="B110" s="37" t="s">
        <v>155</v>
      </c>
      <c r="C110" s="62" t="s">
        <v>358</v>
      </c>
      <c r="D110" s="62" t="s">
        <v>360</v>
      </c>
      <c r="E110" s="51" t="s">
        <v>120</v>
      </c>
      <c r="F110" s="62"/>
      <c r="G110" s="324">
        <f>G111+G116</f>
        <v>732.6</v>
      </c>
    </row>
    <row r="111" spans="1:7" s="139" customFormat="1" ht="42" customHeight="1">
      <c r="A111" s="59" t="s">
        <v>227</v>
      </c>
      <c r="B111" s="37" t="s">
        <v>155</v>
      </c>
      <c r="C111" s="25" t="s">
        <v>358</v>
      </c>
      <c r="D111" s="25" t="s">
        <v>360</v>
      </c>
      <c r="E111" s="48" t="s">
        <v>120</v>
      </c>
      <c r="F111" s="40" t="s">
        <v>535</v>
      </c>
      <c r="G111" s="324">
        <f>G112</f>
        <v>648.6</v>
      </c>
    </row>
    <row r="112" spans="1:7" ht="20.25" customHeight="1">
      <c r="A112" s="125" t="s">
        <v>193</v>
      </c>
      <c r="B112" s="37" t="s">
        <v>155</v>
      </c>
      <c r="C112" s="25" t="s">
        <v>358</v>
      </c>
      <c r="D112" s="25" t="s">
        <v>360</v>
      </c>
      <c r="E112" s="48" t="s">
        <v>120</v>
      </c>
      <c r="F112" s="25" t="s">
        <v>459</v>
      </c>
      <c r="G112" s="328">
        <f>G113+G114+G115</f>
        <v>648.6</v>
      </c>
    </row>
    <row r="113" spans="1:7" ht="25.5">
      <c r="A113" s="125" t="s">
        <v>451</v>
      </c>
      <c r="B113" s="37" t="s">
        <v>155</v>
      </c>
      <c r="C113" s="25" t="s">
        <v>358</v>
      </c>
      <c r="D113" s="25" t="s">
        <v>360</v>
      </c>
      <c r="E113" s="48" t="s">
        <v>120</v>
      </c>
      <c r="F113" s="24" t="s">
        <v>372</v>
      </c>
      <c r="G113" s="179">
        <f>'расх 22 г'!G112</f>
        <v>488.20856000000003</v>
      </c>
    </row>
    <row r="114" spans="1:7" ht="15.75">
      <c r="A114" s="125" t="s">
        <v>196</v>
      </c>
      <c r="B114" s="37" t="s">
        <v>155</v>
      </c>
      <c r="C114" s="25" t="s">
        <v>358</v>
      </c>
      <c r="D114" s="25" t="s">
        <v>360</v>
      </c>
      <c r="E114" s="48" t="s">
        <v>120</v>
      </c>
      <c r="F114" s="24" t="s">
        <v>373</v>
      </c>
      <c r="G114" s="179">
        <f>'расх 22 г'!G113</f>
        <v>0</v>
      </c>
    </row>
    <row r="115" spans="1:7" ht="38.25">
      <c r="A115" s="125" t="s">
        <v>187</v>
      </c>
      <c r="B115" s="37" t="s">
        <v>155</v>
      </c>
      <c r="C115" s="25" t="s">
        <v>358</v>
      </c>
      <c r="D115" s="25" t="s">
        <v>360</v>
      </c>
      <c r="E115" s="48" t="s">
        <v>120</v>
      </c>
      <c r="F115" s="24" t="s">
        <v>188</v>
      </c>
      <c r="G115" s="179">
        <f>'расх 22 г'!G114</f>
        <v>160.39144000000002</v>
      </c>
    </row>
    <row r="116" spans="1:7" ht="28.5" customHeight="1">
      <c r="A116" s="28" t="s">
        <v>231</v>
      </c>
      <c r="B116" s="37" t="s">
        <v>155</v>
      </c>
      <c r="C116" s="25" t="s">
        <v>358</v>
      </c>
      <c r="D116" s="25" t="s">
        <v>360</v>
      </c>
      <c r="E116" s="48" t="s">
        <v>120</v>
      </c>
      <c r="F116" s="24" t="s">
        <v>232</v>
      </c>
      <c r="G116" s="303">
        <f>G117</f>
        <v>84</v>
      </c>
    </row>
    <row r="117" spans="1:7" ht="25.5">
      <c r="A117" s="125" t="s">
        <v>233</v>
      </c>
      <c r="B117" s="37" t="s">
        <v>155</v>
      </c>
      <c r="C117" s="25" t="s">
        <v>358</v>
      </c>
      <c r="D117" s="25" t="s">
        <v>360</v>
      </c>
      <c r="E117" s="48" t="s">
        <v>120</v>
      </c>
      <c r="F117" s="24" t="s">
        <v>194</v>
      </c>
      <c r="G117" s="303">
        <f>G118+G119+G120</f>
        <v>84</v>
      </c>
    </row>
    <row r="118" spans="1:7" s="139" customFormat="1" ht="25.5">
      <c r="A118" s="26" t="s">
        <v>374</v>
      </c>
      <c r="B118" s="37" t="s">
        <v>155</v>
      </c>
      <c r="C118" s="25" t="s">
        <v>358</v>
      </c>
      <c r="D118" s="25" t="s">
        <v>360</v>
      </c>
      <c r="E118" s="48" t="s">
        <v>120</v>
      </c>
      <c r="F118" s="24" t="s">
        <v>375</v>
      </c>
      <c r="G118" s="179">
        <f>'расх 22 г'!G117</f>
        <v>10</v>
      </c>
    </row>
    <row r="119" spans="1:7" ht="29.25" customHeight="1">
      <c r="A119" s="26" t="s">
        <v>452</v>
      </c>
      <c r="B119" s="37" t="s">
        <v>155</v>
      </c>
      <c r="C119" s="25" t="s">
        <v>358</v>
      </c>
      <c r="D119" s="25" t="s">
        <v>360</v>
      </c>
      <c r="E119" s="48" t="s">
        <v>120</v>
      </c>
      <c r="F119" s="24" t="s">
        <v>376</v>
      </c>
      <c r="G119" s="179">
        <f>'расх 22 г'!G118</f>
        <v>54</v>
      </c>
    </row>
    <row r="120" spans="1:7" ht="29.25" customHeight="1">
      <c r="A120" s="26" t="s">
        <v>707</v>
      </c>
      <c r="B120" s="37"/>
      <c r="C120" s="25" t="s">
        <v>358</v>
      </c>
      <c r="D120" s="25" t="s">
        <v>360</v>
      </c>
      <c r="E120" s="48" t="s">
        <v>120</v>
      </c>
      <c r="F120" s="24" t="s">
        <v>708</v>
      </c>
      <c r="G120" s="179">
        <f>'расх 22 г'!G119</f>
        <v>20</v>
      </c>
    </row>
    <row r="121" spans="1:7" s="195" customFormat="1" ht="27.75" customHeight="1">
      <c r="A121" s="192" t="s">
        <v>385</v>
      </c>
      <c r="B121" s="36" t="s">
        <v>155</v>
      </c>
      <c r="C121" s="193" t="s">
        <v>360</v>
      </c>
      <c r="D121" s="193"/>
      <c r="E121" s="48"/>
      <c r="F121" s="193"/>
      <c r="G121" s="346">
        <f aca="true" t="shared" si="0" ref="G121:G126">G122</f>
        <v>220</v>
      </c>
    </row>
    <row r="122" spans="1:7" s="68" customFormat="1" ht="27.75" customHeight="1">
      <c r="A122" s="54" t="s">
        <v>387</v>
      </c>
      <c r="B122" s="36" t="s">
        <v>155</v>
      </c>
      <c r="C122" s="34" t="s">
        <v>360</v>
      </c>
      <c r="D122" s="34" t="s">
        <v>361</v>
      </c>
      <c r="E122" s="148"/>
      <c r="F122" s="34"/>
      <c r="G122" s="327">
        <f t="shared" si="0"/>
        <v>220</v>
      </c>
    </row>
    <row r="123" spans="1:7" s="185" customFormat="1" ht="26.25" customHeight="1">
      <c r="A123" s="64" t="s">
        <v>206</v>
      </c>
      <c r="B123" s="58" t="s">
        <v>155</v>
      </c>
      <c r="C123" s="50" t="s">
        <v>360</v>
      </c>
      <c r="D123" s="50" t="s">
        <v>361</v>
      </c>
      <c r="E123" s="74" t="s">
        <v>118</v>
      </c>
      <c r="F123" s="50"/>
      <c r="G123" s="347">
        <f>'расх 22 г'!G122</f>
        <v>220</v>
      </c>
    </row>
    <row r="124" spans="1:7" s="139" customFormat="1" ht="28.5" customHeight="1">
      <c r="A124" s="46" t="s">
        <v>208</v>
      </c>
      <c r="B124" s="37" t="s">
        <v>155</v>
      </c>
      <c r="C124" s="45" t="s">
        <v>360</v>
      </c>
      <c r="D124" s="45" t="s">
        <v>361</v>
      </c>
      <c r="E124" s="51" t="s">
        <v>121</v>
      </c>
      <c r="F124" s="45"/>
      <c r="G124" s="324">
        <f t="shared" si="0"/>
        <v>220</v>
      </c>
    </row>
    <row r="125" spans="1:7" s="139" customFormat="1" ht="28.5" customHeight="1">
      <c r="A125" s="28" t="s">
        <v>231</v>
      </c>
      <c r="B125" s="37" t="s">
        <v>155</v>
      </c>
      <c r="C125" s="24" t="s">
        <v>360</v>
      </c>
      <c r="D125" s="24" t="s">
        <v>361</v>
      </c>
      <c r="E125" s="48" t="s">
        <v>121</v>
      </c>
      <c r="F125" s="29" t="s">
        <v>232</v>
      </c>
      <c r="G125" s="324">
        <f t="shared" si="0"/>
        <v>220</v>
      </c>
    </row>
    <row r="126" spans="1:7" s="139" customFormat="1" ht="28.5" customHeight="1">
      <c r="A126" s="125" t="s">
        <v>233</v>
      </c>
      <c r="B126" s="37" t="s">
        <v>155</v>
      </c>
      <c r="C126" s="24" t="s">
        <v>360</v>
      </c>
      <c r="D126" s="24" t="s">
        <v>361</v>
      </c>
      <c r="E126" s="48" t="s">
        <v>121</v>
      </c>
      <c r="F126" s="29" t="s">
        <v>194</v>
      </c>
      <c r="G126" s="324">
        <f t="shared" si="0"/>
        <v>220</v>
      </c>
    </row>
    <row r="127" spans="1:7" ht="27" customHeight="1">
      <c r="A127" s="26" t="s">
        <v>452</v>
      </c>
      <c r="B127" s="37" t="s">
        <v>155</v>
      </c>
      <c r="C127" s="24" t="s">
        <v>360</v>
      </c>
      <c r="D127" s="24" t="s">
        <v>361</v>
      </c>
      <c r="E127" s="48" t="s">
        <v>121</v>
      </c>
      <c r="F127" s="24" t="s">
        <v>376</v>
      </c>
      <c r="G127" s="179">
        <f>'расх 22 г'!G126</f>
        <v>220</v>
      </c>
    </row>
    <row r="128" spans="1:7" ht="39" customHeight="1">
      <c r="A128" s="46" t="s">
        <v>676</v>
      </c>
      <c r="B128" s="37"/>
      <c r="C128" s="24" t="s">
        <v>360</v>
      </c>
      <c r="D128" s="24" t="s">
        <v>361</v>
      </c>
      <c r="E128" s="48" t="s">
        <v>677</v>
      </c>
      <c r="F128" s="24"/>
      <c r="G128" s="179">
        <f>G129</f>
        <v>0</v>
      </c>
    </row>
    <row r="129" spans="1:7" ht="27" customHeight="1">
      <c r="A129" s="26" t="s">
        <v>452</v>
      </c>
      <c r="B129" s="37"/>
      <c r="C129" s="24" t="s">
        <v>360</v>
      </c>
      <c r="D129" s="24" t="s">
        <v>361</v>
      </c>
      <c r="E129" s="48" t="s">
        <v>677</v>
      </c>
      <c r="F129" s="24" t="s">
        <v>376</v>
      </c>
      <c r="G129" s="328">
        <f>'расх 22 г'!G128</f>
        <v>0</v>
      </c>
    </row>
    <row r="130" spans="1:7" s="139" customFormat="1" ht="39.75" customHeight="1">
      <c r="A130" s="46" t="s">
        <v>643</v>
      </c>
      <c r="B130" s="37" t="s">
        <v>534</v>
      </c>
      <c r="C130" s="24" t="s">
        <v>360</v>
      </c>
      <c r="D130" s="24" t="s">
        <v>361</v>
      </c>
      <c r="E130" s="48" t="s">
        <v>644</v>
      </c>
      <c r="F130" s="24"/>
      <c r="G130" s="324">
        <f>G131</f>
        <v>0</v>
      </c>
    </row>
    <row r="131" spans="1:7" ht="27" customHeight="1">
      <c r="A131" s="26" t="s">
        <v>452</v>
      </c>
      <c r="B131" s="37" t="s">
        <v>534</v>
      </c>
      <c r="C131" s="24" t="s">
        <v>360</v>
      </c>
      <c r="D131" s="24" t="s">
        <v>361</v>
      </c>
      <c r="E131" s="48" t="s">
        <v>644</v>
      </c>
      <c r="F131" s="24" t="s">
        <v>376</v>
      </c>
      <c r="G131" s="328">
        <f>'расх 22 г'!G130</f>
        <v>0</v>
      </c>
    </row>
    <row r="132" spans="1:7" s="195" customFormat="1" ht="15.75" customHeight="1">
      <c r="A132" s="186" t="s">
        <v>388</v>
      </c>
      <c r="B132" s="36" t="s">
        <v>155</v>
      </c>
      <c r="C132" s="193" t="s">
        <v>359</v>
      </c>
      <c r="D132" s="193"/>
      <c r="E132" s="48"/>
      <c r="F132" s="193"/>
      <c r="G132" s="346">
        <f>G133+G145+G163+G139</f>
        <v>3947.6730199999997</v>
      </c>
    </row>
    <row r="133" spans="1:7" s="68" customFormat="1" ht="15" customHeight="1">
      <c r="A133" s="196" t="s">
        <v>367</v>
      </c>
      <c r="B133" s="36" t="s">
        <v>155</v>
      </c>
      <c r="C133" s="34" t="s">
        <v>359</v>
      </c>
      <c r="D133" s="34" t="s">
        <v>362</v>
      </c>
      <c r="E133" s="148"/>
      <c r="F133" s="34"/>
      <c r="G133" s="349">
        <f>G134</f>
        <v>43</v>
      </c>
    </row>
    <row r="134" spans="1:9" s="185" customFormat="1" ht="29.25" customHeight="1">
      <c r="A134" s="66" t="s">
        <v>240</v>
      </c>
      <c r="B134" s="58" t="s">
        <v>155</v>
      </c>
      <c r="C134" s="69" t="s">
        <v>359</v>
      </c>
      <c r="D134" s="69" t="s">
        <v>362</v>
      </c>
      <c r="E134" s="74" t="s">
        <v>116</v>
      </c>
      <c r="F134" s="69"/>
      <c r="G134" s="347">
        <f>G135</f>
        <v>43</v>
      </c>
      <c r="I134" s="197"/>
    </row>
    <row r="135" spans="1:7" s="139" customFormat="1" ht="52.5" customHeight="1">
      <c r="A135" s="46" t="s">
        <v>210</v>
      </c>
      <c r="B135" s="44" t="s">
        <v>155</v>
      </c>
      <c r="C135" s="45" t="s">
        <v>359</v>
      </c>
      <c r="D135" s="45" t="s">
        <v>362</v>
      </c>
      <c r="E135" s="51" t="s">
        <v>122</v>
      </c>
      <c r="F135" s="45"/>
      <c r="G135" s="351">
        <f>G136</f>
        <v>43</v>
      </c>
    </row>
    <row r="136" spans="1:7" s="139" customFormat="1" ht="27.75" customHeight="1">
      <c r="A136" s="28" t="s">
        <v>231</v>
      </c>
      <c r="B136" s="44" t="s">
        <v>155</v>
      </c>
      <c r="C136" s="24" t="s">
        <v>359</v>
      </c>
      <c r="D136" s="24" t="s">
        <v>362</v>
      </c>
      <c r="E136" s="48" t="s">
        <v>122</v>
      </c>
      <c r="F136" s="29" t="s">
        <v>232</v>
      </c>
      <c r="G136" s="351">
        <f>G137</f>
        <v>43</v>
      </c>
    </row>
    <row r="137" spans="1:7" s="139" customFormat="1" ht="27" customHeight="1">
      <c r="A137" s="125" t="s">
        <v>233</v>
      </c>
      <c r="B137" s="44" t="s">
        <v>155</v>
      </c>
      <c r="C137" s="24" t="s">
        <v>359</v>
      </c>
      <c r="D137" s="24" t="s">
        <v>362</v>
      </c>
      <c r="E137" s="48" t="s">
        <v>122</v>
      </c>
      <c r="F137" s="29" t="s">
        <v>194</v>
      </c>
      <c r="G137" s="351">
        <f>G138</f>
        <v>43</v>
      </c>
    </row>
    <row r="138" spans="1:7" ht="25.5" customHeight="1">
      <c r="A138" s="26" t="s">
        <v>452</v>
      </c>
      <c r="B138" s="44" t="s">
        <v>155</v>
      </c>
      <c r="C138" s="24" t="s">
        <v>359</v>
      </c>
      <c r="D138" s="24" t="s">
        <v>362</v>
      </c>
      <c r="E138" s="48" t="s">
        <v>122</v>
      </c>
      <c r="F138" s="24" t="s">
        <v>376</v>
      </c>
      <c r="G138" s="179">
        <f>'расх 22 г'!G137</f>
        <v>43</v>
      </c>
    </row>
    <row r="139" spans="1:7" ht="13.5" customHeight="1">
      <c r="A139" s="359" t="s">
        <v>566</v>
      </c>
      <c r="B139" s="44"/>
      <c r="C139" s="34" t="s">
        <v>359</v>
      </c>
      <c r="D139" s="34" t="s">
        <v>568</v>
      </c>
      <c r="E139" s="48"/>
      <c r="F139" s="24"/>
      <c r="G139" s="349">
        <f>G140</f>
        <v>0</v>
      </c>
    </row>
    <row r="140" spans="1:7" ht="25.5" customHeight="1">
      <c r="A140" s="360" t="s">
        <v>567</v>
      </c>
      <c r="B140" s="44"/>
      <c r="C140" s="50" t="s">
        <v>359</v>
      </c>
      <c r="D140" s="50" t="s">
        <v>568</v>
      </c>
      <c r="E140" s="74" t="s">
        <v>65</v>
      </c>
      <c r="F140" s="24"/>
      <c r="G140" s="181">
        <f>G141</f>
        <v>0</v>
      </c>
    </row>
    <row r="141" spans="1:7" ht="25.5" customHeight="1">
      <c r="A141" s="334" t="s">
        <v>569</v>
      </c>
      <c r="B141" s="44"/>
      <c r="C141" s="29" t="s">
        <v>359</v>
      </c>
      <c r="D141" s="29" t="s">
        <v>568</v>
      </c>
      <c r="E141" s="71" t="s">
        <v>67</v>
      </c>
      <c r="F141" s="24"/>
      <c r="G141" s="181">
        <f>G142</f>
        <v>0</v>
      </c>
    </row>
    <row r="142" spans="1:7" ht="25.5" customHeight="1">
      <c r="A142" s="28" t="s">
        <v>231</v>
      </c>
      <c r="B142" s="44"/>
      <c r="C142" s="29" t="s">
        <v>359</v>
      </c>
      <c r="D142" s="29" t="s">
        <v>568</v>
      </c>
      <c r="E142" s="71" t="s">
        <v>571</v>
      </c>
      <c r="F142" s="24" t="s">
        <v>232</v>
      </c>
      <c r="G142" s="181">
        <f>G143</f>
        <v>0</v>
      </c>
    </row>
    <row r="143" spans="1:7" ht="25.5" customHeight="1">
      <c r="A143" s="125" t="s">
        <v>233</v>
      </c>
      <c r="B143" s="44"/>
      <c r="C143" s="29" t="s">
        <v>359</v>
      </c>
      <c r="D143" s="29" t="s">
        <v>568</v>
      </c>
      <c r="E143" s="71" t="s">
        <v>571</v>
      </c>
      <c r="F143" s="24" t="s">
        <v>194</v>
      </c>
      <c r="G143" s="181">
        <f>G144</f>
        <v>0</v>
      </c>
    </row>
    <row r="144" spans="1:7" ht="25.5" customHeight="1">
      <c r="A144" s="26" t="s">
        <v>452</v>
      </c>
      <c r="B144" s="44"/>
      <c r="C144" s="29" t="s">
        <v>359</v>
      </c>
      <c r="D144" s="29" t="s">
        <v>568</v>
      </c>
      <c r="E144" s="71" t="s">
        <v>570</v>
      </c>
      <c r="F144" s="24" t="s">
        <v>376</v>
      </c>
      <c r="G144" s="179">
        <f>'расх 22 г'!G143</f>
        <v>0</v>
      </c>
    </row>
    <row r="145" spans="1:7" ht="15" customHeight="1">
      <c r="A145" s="31" t="s">
        <v>355</v>
      </c>
      <c r="B145" s="36" t="s">
        <v>155</v>
      </c>
      <c r="C145" s="34" t="s">
        <v>359</v>
      </c>
      <c r="D145" s="34" t="s">
        <v>361</v>
      </c>
      <c r="E145" s="48"/>
      <c r="F145" s="34"/>
      <c r="G145" s="123">
        <f>G146</f>
        <v>3894.6730199999997</v>
      </c>
    </row>
    <row r="146" spans="1:7" s="139" customFormat="1" ht="57" customHeight="1">
      <c r="A146" s="64" t="s">
        <v>755</v>
      </c>
      <c r="B146" s="58" t="s">
        <v>155</v>
      </c>
      <c r="C146" s="162" t="s">
        <v>359</v>
      </c>
      <c r="D146" s="162" t="s">
        <v>361</v>
      </c>
      <c r="E146" s="74" t="s">
        <v>211</v>
      </c>
      <c r="F146" s="162"/>
      <c r="G146" s="366">
        <f>G147</f>
        <v>3894.6730199999997</v>
      </c>
    </row>
    <row r="147" spans="1:7" s="139" customFormat="1" ht="41.25" customHeight="1">
      <c r="A147" s="198" t="s">
        <v>156</v>
      </c>
      <c r="B147" s="44" t="s">
        <v>155</v>
      </c>
      <c r="C147" s="107" t="s">
        <v>359</v>
      </c>
      <c r="D147" s="107" t="s">
        <v>361</v>
      </c>
      <c r="E147" s="51" t="s">
        <v>212</v>
      </c>
      <c r="F147" s="107"/>
      <c r="G147" s="367">
        <f>G152+G148+G156</f>
        <v>3894.6730199999997</v>
      </c>
    </row>
    <row r="148" spans="1:7" s="139" customFormat="1" ht="29.25" customHeight="1">
      <c r="A148" s="46" t="s">
        <v>160</v>
      </c>
      <c r="B148" s="44" t="s">
        <v>155</v>
      </c>
      <c r="C148" s="107" t="s">
        <v>359</v>
      </c>
      <c r="D148" s="107" t="s">
        <v>361</v>
      </c>
      <c r="E148" s="51" t="s">
        <v>161</v>
      </c>
      <c r="F148" s="107"/>
      <c r="G148" s="324">
        <f>G149</f>
        <v>715</v>
      </c>
    </row>
    <row r="149" spans="1:7" s="139" customFormat="1" ht="29.25" customHeight="1">
      <c r="A149" s="28" t="s">
        <v>231</v>
      </c>
      <c r="B149" s="37" t="s">
        <v>155</v>
      </c>
      <c r="C149" s="140" t="s">
        <v>359</v>
      </c>
      <c r="D149" s="140" t="s">
        <v>361</v>
      </c>
      <c r="E149" s="48" t="s">
        <v>161</v>
      </c>
      <c r="F149" s="140" t="s">
        <v>232</v>
      </c>
      <c r="G149" s="324">
        <f>G150</f>
        <v>715</v>
      </c>
    </row>
    <row r="150" spans="1:7" s="139" customFormat="1" ht="29.25" customHeight="1">
      <c r="A150" s="125" t="s">
        <v>233</v>
      </c>
      <c r="B150" s="37" t="s">
        <v>155</v>
      </c>
      <c r="C150" s="140" t="s">
        <v>359</v>
      </c>
      <c r="D150" s="140" t="s">
        <v>361</v>
      </c>
      <c r="E150" s="48" t="s">
        <v>161</v>
      </c>
      <c r="F150" s="140" t="s">
        <v>194</v>
      </c>
      <c r="G150" s="324">
        <f>G151</f>
        <v>715</v>
      </c>
    </row>
    <row r="151" spans="1:7" s="139" customFormat="1" ht="29.25" customHeight="1">
      <c r="A151" s="26" t="s">
        <v>452</v>
      </c>
      <c r="B151" s="37" t="s">
        <v>155</v>
      </c>
      <c r="C151" s="140" t="s">
        <v>359</v>
      </c>
      <c r="D151" s="140" t="s">
        <v>361</v>
      </c>
      <c r="E151" s="48" t="s">
        <v>161</v>
      </c>
      <c r="F151" s="140" t="s">
        <v>376</v>
      </c>
      <c r="G151" s="179">
        <f>'расх 22 г'!G150</f>
        <v>715</v>
      </c>
    </row>
    <row r="152" spans="1:7" s="139" customFormat="1" ht="30" customHeight="1">
      <c r="A152" s="46" t="s">
        <v>215</v>
      </c>
      <c r="B152" s="44" t="s">
        <v>155</v>
      </c>
      <c r="C152" s="107" t="s">
        <v>359</v>
      </c>
      <c r="D152" s="107" t="s">
        <v>361</v>
      </c>
      <c r="E152" s="51" t="s">
        <v>213</v>
      </c>
      <c r="F152" s="107"/>
      <c r="G152" s="324">
        <f>G153</f>
        <v>3129.6730199999997</v>
      </c>
    </row>
    <row r="153" spans="1:7" ht="30" customHeight="1">
      <c r="A153" s="28" t="s">
        <v>231</v>
      </c>
      <c r="B153" s="37" t="s">
        <v>155</v>
      </c>
      <c r="C153" s="140" t="s">
        <v>359</v>
      </c>
      <c r="D153" s="140" t="s">
        <v>361</v>
      </c>
      <c r="E153" s="48" t="s">
        <v>213</v>
      </c>
      <c r="F153" s="140" t="s">
        <v>232</v>
      </c>
      <c r="G153" s="328">
        <f>G154</f>
        <v>3129.6730199999997</v>
      </c>
    </row>
    <row r="154" spans="1:7" ht="30" customHeight="1">
      <c r="A154" s="125" t="s">
        <v>233</v>
      </c>
      <c r="B154" s="37" t="s">
        <v>155</v>
      </c>
      <c r="C154" s="140" t="s">
        <v>359</v>
      </c>
      <c r="D154" s="140" t="s">
        <v>361</v>
      </c>
      <c r="E154" s="48" t="s">
        <v>213</v>
      </c>
      <c r="F154" s="140" t="s">
        <v>194</v>
      </c>
      <c r="G154" s="328">
        <f>G155</f>
        <v>3129.6730199999997</v>
      </c>
    </row>
    <row r="155" spans="1:7" ht="27" customHeight="1">
      <c r="A155" s="26" t="s">
        <v>452</v>
      </c>
      <c r="B155" s="37" t="s">
        <v>155</v>
      </c>
      <c r="C155" s="140" t="s">
        <v>359</v>
      </c>
      <c r="D155" s="140" t="s">
        <v>361</v>
      </c>
      <c r="E155" s="48" t="s">
        <v>213</v>
      </c>
      <c r="F155" s="140" t="s">
        <v>376</v>
      </c>
      <c r="G155" s="179">
        <f>'расх 22 г'!G154</f>
        <v>3129.6730199999997</v>
      </c>
    </row>
    <row r="156" spans="1:7" s="139" customFormat="1" ht="27" customHeight="1">
      <c r="A156" s="46" t="s">
        <v>282</v>
      </c>
      <c r="B156" s="44" t="s">
        <v>155</v>
      </c>
      <c r="C156" s="107" t="s">
        <v>359</v>
      </c>
      <c r="D156" s="107" t="s">
        <v>361</v>
      </c>
      <c r="E156" s="51" t="s">
        <v>416</v>
      </c>
      <c r="F156" s="107"/>
      <c r="G156" s="324">
        <f>G157</f>
        <v>50</v>
      </c>
    </row>
    <row r="157" spans="1:7" ht="27" customHeight="1">
      <c r="A157" s="28" t="s">
        <v>231</v>
      </c>
      <c r="B157" s="37" t="s">
        <v>155</v>
      </c>
      <c r="C157" s="117" t="s">
        <v>359</v>
      </c>
      <c r="D157" s="117" t="s">
        <v>361</v>
      </c>
      <c r="E157" s="71" t="s">
        <v>416</v>
      </c>
      <c r="F157" s="140" t="s">
        <v>232</v>
      </c>
      <c r="G157" s="328">
        <f>G158</f>
        <v>50</v>
      </c>
    </row>
    <row r="158" spans="1:7" ht="27" customHeight="1">
      <c r="A158" s="125" t="s">
        <v>233</v>
      </c>
      <c r="B158" s="37" t="s">
        <v>155</v>
      </c>
      <c r="C158" s="117" t="s">
        <v>359</v>
      </c>
      <c r="D158" s="117" t="s">
        <v>361</v>
      </c>
      <c r="E158" s="71" t="s">
        <v>416</v>
      </c>
      <c r="F158" s="140" t="s">
        <v>194</v>
      </c>
      <c r="G158" s="328">
        <f>G159</f>
        <v>50</v>
      </c>
    </row>
    <row r="159" spans="1:7" ht="27" customHeight="1">
      <c r="A159" s="26" t="s">
        <v>452</v>
      </c>
      <c r="B159" s="37" t="s">
        <v>155</v>
      </c>
      <c r="C159" s="117" t="s">
        <v>359</v>
      </c>
      <c r="D159" s="117" t="s">
        <v>361</v>
      </c>
      <c r="E159" s="71" t="s">
        <v>416</v>
      </c>
      <c r="F159" s="140" t="s">
        <v>376</v>
      </c>
      <c r="G159" s="179">
        <f>'расх 22 г'!G158</f>
        <v>50</v>
      </c>
    </row>
    <row r="160" spans="1:7" ht="21" customHeight="1" hidden="1">
      <c r="A160" s="26"/>
      <c r="B160" s="37" t="s">
        <v>534</v>
      </c>
      <c r="C160" s="140" t="s">
        <v>359</v>
      </c>
      <c r="D160" s="140" t="s">
        <v>361</v>
      </c>
      <c r="E160" s="48"/>
      <c r="F160" s="140"/>
      <c r="G160" s="144">
        <f>G161</f>
        <v>0</v>
      </c>
    </row>
    <row r="161" spans="1:7" ht="27" customHeight="1" hidden="1">
      <c r="A161" s="26"/>
      <c r="B161" s="37" t="s">
        <v>534</v>
      </c>
      <c r="C161" s="140" t="s">
        <v>359</v>
      </c>
      <c r="D161" s="140" t="s">
        <v>361</v>
      </c>
      <c r="E161" s="48"/>
      <c r="F161" s="140"/>
      <c r="G161" s="144">
        <f>G162</f>
        <v>0</v>
      </c>
    </row>
    <row r="162" spans="1:7" ht="27" customHeight="1" hidden="1">
      <c r="A162" s="26"/>
      <c r="B162" s="37" t="s">
        <v>534</v>
      </c>
      <c r="C162" s="140" t="s">
        <v>359</v>
      </c>
      <c r="D162" s="140" t="s">
        <v>361</v>
      </c>
      <c r="E162" s="48"/>
      <c r="F162" s="140" t="s">
        <v>376</v>
      </c>
      <c r="G162" s="144"/>
    </row>
    <row r="163" spans="1:7" s="68" customFormat="1" ht="13.5" customHeight="1">
      <c r="A163" s="54" t="s">
        <v>352</v>
      </c>
      <c r="B163" s="36" t="s">
        <v>155</v>
      </c>
      <c r="C163" s="34" t="s">
        <v>359</v>
      </c>
      <c r="D163" s="34" t="s">
        <v>353</v>
      </c>
      <c r="E163" s="148"/>
      <c r="F163" s="34"/>
      <c r="G163" s="199">
        <f>G164</f>
        <v>10</v>
      </c>
    </row>
    <row r="164" spans="1:7" s="139" customFormat="1" ht="57" customHeight="1">
      <c r="A164" s="77" t="s">
        <v>771</v>
      </c>
      <c r="B164" s="58" t="s">
        <v>155</v>
      </c>
      <c r="C164" s="50" t="s">
        <v>359</v>
      </c>
      <c r="D164" s="50" t="s">
        <v>353</v>
      </c>
      <c r="E164" s="74" t="s">
        <v>216</v>
      </c>
      <c r="F164" s="69"/>
      <c r="G164" s="200">
        <f>G165</f>
        <v>10</v>
      </c>
    </row>
    <row r="165" spans="1:7" ht="28.5" customHeight="1">
      <c r="A165" s="26" t="s">
        <v>244</v>
      </c>
      <c r="B165" s="37" t="s">
        <v>155</v>
      </c>
      <c r="C165" s="29" t="s">
        <v>359</v>
      </c>
      <c r="D165" s="29" t="s">
        <v>353</v>
      </c>
      <c r="E165" s="48" t="s">
        <v>217</v>
      </c>
      <c r="F165" s="40"/>
      <c r="G165" s="73">
        <f>G166</f>
        <v>10</v>
      </c>
    </row>
    <row r="166" spans="1:7" ht="17.25" customHeight="1">
      <c r="A166" s="129" t="s">
        <v>281</v>
      </c>
      <c r="B166" s="37" t="s">
        <v>155</v>
      </c>
      <c r="C166" s="29" t="s">
        <v>359</v>
      </c>
      <c r="D166" s="29" t="s">
        <v>353</v>
      </c>
      <c r="E166" s="48" t="s">
        <v>172</v>
      </c>
      <c r="F166" s="40"/>
      <c r="G166" s="73">
        <f>G167</f>
        <v>10</v>
      </c>
    </row>
    <row r="167" spans="1:7" ht="29.25" customHeight="1">
      <c r="A167" s="28" t="s">
        <v>231</v>
      </c>
      <c r="B167" s="37" t="s">
        <v>155</v>
      </c>
      <c r="C167" s="29" t="s">
        <v>359</v>
      </c>
      <c r="D167" s="29" t="s">
        <v>353</v>
      </c>
      <c r="E167" s="48" t="s">
        <v>172</v>
      </c>
      <c r="F167" s="29" t="s">
        <v>232</v>
      </c>
      <c r="G167" s="73">
        <f>G168</f>
        <v>10</v>
      </c>
    </row>
    <row r="168" spans="1:7" ht="30" customHeight="1">
      <c r="A168" s="125" t="s">
        <v>233</v>
      </c>
      <c r="B168" s="37" t="s">
        <v>155</v>
      </c>
      <c r="C168" s="29" t="s">
        <v>359</v>
      </c>
      <c r="D168" s="29" t="s">
        <v>353</v>
      </c>
      <c r="E168" s="48" t="s">
        <v>172</v>
      </c>
      <c r="F168" s="29" t="s">
        <v>194</v>
      </c>
      <c r="G168" s="49">
        <f>'расх 22 г'!G167</f>
        <v>10</v>
      </c>
    </row>
    <row r="169" spans="1:7" ht="28.5" customHeight="1" hidden="1">
      <c r="A169" s="26" t="s">
        <v>452</v>
      </c>
      <c r="B169" s="37" t="s">
        <v>155</v>
      </c>
      <c r="C169" s="29" t="s">
        <v>359</v>
      </c>
      <c r="D169" s="29" t="s">
        <v>353</v>
      </c>
      <c r="E169" s="48" t="s">
        <v>172</v>
      </c>
      <c r="F169" s="40" t="s">
        <v>376</v>
      </c>
      <c r="G169" s="73">
        <v>10</v>
      </c>
    </row>
    <row r="170" spans="1:7" s="195" customFormat="1" ht="15" customHeight="1">
      <c r="A170" s="192" t="s">
        <v>389</v>
      </c>
      <c r="B170" s="36" t="s">
        <v>155</v>
      </c>
      <c r="C170" s="201" t="s">
        <v>362</v>
      </c>
      <c r="D170" s="201"/>
      <c r="E170" s="48"/>
      <c r="F170" s="201"/>
      <c r="G170" s="202">
        <f>G171+G181+G200</f>
        <v>10349.519999999999</v>
      </c>
    </row>
    <row r="171" spans="1:7" s="68" customFormat="1" ht="15" customHeight="1">
      <c r="A171" s="54" t="s">
        <v>290</v>
      </c>
      <c r="B171" s="36" t="s">
        <v>155</v>
      </c>
      <c r="C171" s="34" t="s">
        <v>362</v>
      </c>
      <c r="D171" s="34" t="s">
        <v>357</v>
      </c>
      <c r="E171" s="148"/>
      <c r="F171" s="34"/>
      <c r="G171" s="63">
        <f>'расх 22 г'!G170</f>
        <v>0</v>
      </c>
    </row>
    <row r="172" spans="1:7" s="68" customFormat="1" ht="29.25" customHeight="1">
      <c r="A172" s="64" t="s">
        <v>206</v>
      </c>
      <c r="B172" s="58" t="s">
        <v>155</v>
      </c>
      <c r="C172" s="50" t="s">
        <v>362</v>
      </c>
      <c r="D172" s="50" t="s">
        <v>357</v>
      </c>
      <c r="E172" s="74" t="s">
        <v>118</v>
      </c>
      <c r="F172" s="34"/>
      <c r="G172" s="63">
        <f>G173</f>
        <v>0</v>
      </c>
    </row>
    <row r="173" spans="1:7" s="185" customFormat="1" ht="15" customHeight="1">
      <c r="A173" s="46" t="s">
        <v>153</v>
      </c>
      <c r="B173" s="37" t="s">
        <v>155</v>
      </c>
      <c r="C173" s="45" t="s">
        <v>362</v>
      </c>
      <c r="D173" s="45" t="s">
        <v>357</v>
      </c>
      <c r="E173" s="51" t="s">
        <v>123</v>
      </c>
      <c r="F173" s="50"/>
      <c r="G173" s="203">
        <f>G174</f>
        <v>0</v>
      </c>
    </row>
    <row r="174" spans="1:7" s="185" customFormat="1" ht="28.5" customHeight="1">
      <c r="A174" s="28" t="s">
        <v>231</v>
      </c>
      <c r="B174" s="37" t="s">
        <v>155</v>
      </c>
      <c r="C174" s="29" t="s">
        <v>362</v>
      </c>
      <c r="D174" s="29" t="s">
        <v>357</v>
      </c>
      <c r="E174" s="48" t="s">
        <v>123</v>
      </c>
      <c r="F174" s="29" t="s">
        <v>232</v>
      </c>
      <c r="G174" s="203">
        <f>G175</f>
        <v>0</v>
      </c>
    </row>
    <row r="175" spans="1:7" s="185" customFormat="1" ht="29.25" customHeight="1">
      <c r="A175" s="125" t="s">
        <v>233</v>
      </c>
      <c r="B175" s="37" t="s">
        <v>155</v>
      </c>
      <c r="C175" s="29" t="s">
        <v>362</v>
      </c>
      <c r="D175" s="29" t="s">
        <v>357</v>
      </c>
      <c r="E175" s="48" t="s">
        <v>123</v>
      </c>
      <c r="F175" s="29" t="s">
        <v>194</v>
      </c>
      <c r="G175" s="203">
        <f>G176</f>
        <v>0</v>
      </c>
    </row>
    <row r="176" spans="1:7" s="195" customFormat="1" ht="30" customHeight="1">
      <c r="A176" s="26" t="s">
        <v>452</v>
      </c>
      <c r="B176" s="37" t="s">
        <v>155</v>
      </c>
      <c r="C176" s="29" t="s">
        <v>362</v>
      </c>
      <c r="D176" s="29" t="s">
        <v>357</v>
      </c>
      <c r="E176" s="48" t="s">
        <v>123</v>
      </c>
      <c r="F176" s="29" t="s">
        <v>376</v>
      </c>
      <c r="G176" s="49">
        <f>'расх 22 г'!G175</f>
        <v>0</v>
      </c>
    </row>
    <row r="177" spans="1:7" s="185" customFormat="1" ht="42" customHeight="1">
      <c r="A177" s="46" t="s">
        <v>672</v>
      </c>
      <c r="B177" s="37" t="s">
        <v>534</v>
      </c>
      <c r="C177" s="50" t="s">
        <v>362</v>
      </c>
      <c r="D177" s="50" t="s">
        <v>357</v>
      </c>
      <c r="E177" s="74" t="s">
        <v>673</v>
      </c>
      <c r="F177" s="50"/>
      <c r="G177" s="178">
        <f>G178</f>
        <v>0</v>
      </c>
    </row>
    <row r="178" spans="1:7" s="195" customFormat="1" ht="30.75" customHeight="1">
      <c r="A178" s="28" t="s">
        <v>231</v>
      </c>
      <c r="B178" s="37" t="s">
        <v>534</v>
      </c>
      <c r="C178" s="29" t="s">
        <v>362</v>
      </c>
      <c r="D178" s="29" t="s">
        <v>357</v>
      </c>
      <c r="E178" s="71" t="s">
        <v>673</v>
      </c>
      <c r="F178" s="29" t="s">
        <v>232</v>
      </c>
      <c r="G178" s="49">
        <f>G179</f>
        <v>0</v>
      </c>
    </row>
    <row r="179" spans="1:7" s="195" customFormat="1" ht="30.75" customHeight="1">
      <c r="A179" s="125" t="s">
        <v>233</v>
      </c>
      <c r="B179" s="37" t="s">
        <v>534</v>
      </c>
      <c r="C179" s="29" t="s">
        <v>362</v>
      </c>
      <c r="D179" s="29" t="s">
        <v>357</v>
      </c>
      <c r="E179" s="71" t="s">
        <v>673</v>
      </c>
      <c r="F179" s="29" t="s">
        <v>194</v>
      </c>
      <c r="G179" s="49">
        <f>G180</f>
        <v>0</v>
      </c>
    </row>
    <row r="180" spans="1:7" s="195" customFormat="1" ht="30.75" customHeight="1">
      <c r="A180" s="26" t="s">
        <v>452</v>
      </c>
      <c r="B180" s="37" t="s">
        <v>534</v>
      </c>
      <c r="C180" s="29" t="s">
        <v>362</v>
      </c>
      <c r="D180" s="29" t="s">
        <v>357</v>
      </c>
      <c r="E180" s="71" t="s">
        <v>673</v>
      </c>
      <c r="F180" s="29" t="s">
        <v>376</v>
      </c>
      <c r="G180" s="49">
        <f>'расх 22 г'!G179</f>
        <v>0</v>
      </c>
    </row>
    <row r="181" spans="1:7" s="68" customFormat="1" ht="15" customHeight="1">
      <c r="A181" s="54" t="s">
        <v>364</v>
      </c>
      <c r="B181" s="36" t="s">
        <v>155</v>
      </c>
      <c r="C181" s="34" t="s">
        <v>362</v>
      </c>
      <c r="D181" s="34" t="s">
        <v>358</v>
      </c>
      <c r="E181" s="148"/>
      <c r="F181" s="34"/>
      <c r="G181" s="123">
        <f>G195+G185</f>
        <v>20.22</v>
      </c>
    </row>
    <row r="182" spans="1:7" ht="25.5">
      <c r="A182" s="26" t="s">
        <v>411</v>
      </c>
      <c r="B182" s="36" t="s">
        <v>155</v>
      </c>
      <c r="C182" s="24" t="s">
        <v>362</v>
      </c>
      <c r="D182" s="24" t="s">
        <v>358</v>
      </c>
      <c r="E182" s="74" t="s">
        <v>248</v>
      </c>
      <c r="F182" s="24"/>
      <c r="G182" s="304">
        <f>G183</f>
        <v>0</v>
      </c>
    </row>
    <row r="183" spans="1:7" ht="25.5">
      <c r="A183" s="26" t="s">
        <v>390</v>
      </c>
      <c r="B183" s="36" t="s">
        <v>155</v>
      </c>
      <c r="C183" s="24" t="s">
        <v>362</v>
      </c>
      <c r="D183" s="24" t="s">
        <v>358</v>
      </c>
      <c r="E183" s="48" t="s">
        <v>249</v>
      </c>
      <c r="F183" s="24"/>
      <c r="G183" s="304">
        <f>G184</f>
        <v>0</v>
      </c>
    </row>
    <row r="184" spans="1:7" ht="48" customHeight="1">
      <c r="A184" s="26" t="s">
        <v>391</v>
      </c>
      <c r="B184" s="36" t="s">
        <v>155</v>
      </c>
      <c r="C184" s="24" t="s">
        <v>362</v>
      </c>
      <c r="D184" s="24" t="s">
        <v>358</v>
      </c>
      <c r="E184" s="48" t="s">
        <v>172</v>
      </c>
      <c r="F184" s="24"/>
      <c r="G184" s="304">
        <v>0</v>
      </c>
    </row>
    <row r="185" spans="1:7" s="139" customFormat="1" ht="40.5" customHeight="1">
      <c r="A185" s="204" t="s">
        <v>162</v>
      </c>
      <c r="B185" s="36" t="s">
        <v>155</v>
      </c>
      <c r="C185" s="45" t="s">
        <v>362</v>
      </c>
      <c r="D185" s="45" t="s">
        <v>358</v>
      </c>
      <c r="E185" s="51" t="s">
        <v>291</v>
      </c>
      <c r="F185" s="45"/>
      <c r="G185" s="305">
        <f>G186</f>
        <v>0</v>
      </c>
    </row>
    <row r="186" spans="1:7" s="139" customFormat="1" ht="30.75" customHeight="1">
      <c r="A186" s="182" t="s">
        <v>548</v>
      </c>
      <c r="B186" s="37" t="s">
        <v>155</v>
      </c>
      <c r="C186" s="24" t="s">
        <v>362</v>
      </c>
      <c r="D186" s="24" t="s">
        <v>358</v>
      </c>
      <c r="E186" s="48" t="s">
        <v>439</v>
      </c>
      <c r="F186" s="34"/>
      <c r="G186" s="49">
        <f>G190</f>
        <v>0</v>
      </c>
    </row>
    <row r="187" spans="1:7" ht="36" customHeight="1">
      <c r="A187" s="26" t="s">
        <v>549</v>
      </c>
      <c r="B187" s="37" t="s">
        <v>155</v>
      </c>
      <c r="C187" s="24" t="s">
        <v>362</v>
      </c>
      <c r="D187" s="24" t="s">
        <v>358</v>
      </c>
      <c r="E187" s="48" t="s">
        <v>543</v>
      </c>
      <c r="F187" s="24"/>
      <c r="G187" s="49">
        <f>'расх 22 г'!G186</f>
        <v>0</v>
      </c>
    </row>
    <row r="188" spans="1:7" ht="26.25" customHeight="1">
      <c r="A188" s="334" t="s">
        <v>545</v>
      </c>
      <c r="B188" s="37" t="s">
        <v>155</v>
      </c>
      <c r="C188" s="24" t="s">
        <v>362</v>
      </c>
      <c r="D188" s="24" t="s">
        <v>358</v>
      </c>
      <c r="E188" s="48" t="s">
        <v>543</v>
      </c>
      <c r="F188" s="24" t="s">
        <v>546</v>
      </c>
      <c r="G188" s="179">
        <f>G187</f>
        <v>0</v>
      </c>
    </row>
    <row r="189" spans="1:7" ht="27.75" customHeight="1">
      <c r="A189" s="204"/>
      <c r="B189" s="36"/>
      <c r="C189" s="45"/>
      <c r="D189" s="45"/>
      <c r="E189" s="51"/>
      <c r="F189" s="45"/>
      <c r="G189" s="305"/>
    </row>
    <row r="190" spans="1:7" ht="29.25" customHeight="1">
      <c r="A190" s="26" t="s">
        <v>252</v>
      </c>
      <c r="B190" s="36" t="s">
        <v>155</v>
      </c>
      <c r="C190" s="24" t="s">
        <v>362</v>
      </c>
      <c r="D190" s="24" t="s">
        <v>358</v>
      </c>
      <c r="E190" s="48" t="s">
        <v>250</v>
      </c>
      <c r="F190" s="24" t="s">
        <v>232</v>
      </c>
      <c r="G190" s="304">
        <f>G192+G191</f>
        <v>0</v>
      </c>
    </row>
    <row r="191" spans="1:7" ht="13.5" customHeight="1">
      <c r="A191" s="334" t="s">
        <v>547</v>
      </c>
      <c r="B191" s="37" t="s">
        <v>155</v>
      </c>
      <c r="C191" s="24" t="s">
        <v>362</v>
      </c>
      <c r="D191" s="24" t="s">
        <v>358</v>
      </c>
      <c r="E191" s="48" t="s">
        <v>543</v>
      </c>
      <c r="F191" s="24" t="s">
        <v>8</v>
      </c>
      <c r="G191" s="49">
        <f>'расх 22 г'!G190</f>
        <v>0</v>
      </c>
    </row>
    <row r="192" spans="1:7" s="139" customFormat="1" ht="15" customHeight="1">
      <c r="A192" s="26" t="s">
        <v>252</v>
      </c>
      <c r="B192" s="36" t="s">
        <v>155</v>
      </c>
      <c r="C192" s="24" t="s">
        <v>362</v>
      </c>
      <c r="D192" s="24" t="s">
        <v>358</v>
      </c>
      <c r="E192" s="48" t="s">
        <v>440</v>
      </c>
      <c r="F192" s="24" t="s">
        <v>546</v>
      </c>
      <c r="G192" s="304">
        <f>G193</f>
        <v>0</v>
      </c>
    </row>
    <row r="193" spans="1:7" s="139" customFormat="1" ht="18.75" customHeight="1">
      <c r="A193" s="334" t="s">
        <v>547</v>
      </c>
      <c r="B193" s="36" t="s">
        <v>155</v>
      </c>
      <c r="C193" s="24" t="s">
        <v>362</v>
      </c>
      <c r="D193" s="24" t="s">
        <v>358</v>
      </c>
      <c r="E193" s="48" t="s">
        <v>440</v>
      </c>
      <c r="F193" s="24" t="s">
        <v>8</v>
      </c>
      <c r="G193" s="49">
        <f>'расх 22 г'!G192</f>
        <v>0</v>
      </c>
    </row>
    <row r="194" spans="1:7" s="139" customFormat="1" ht="30" customHeight="1">
      <c r="A194" s="64" t="s">
        <v>206</v>
      </c>
      <c r="B194" s="58" t="s">
        <v>155</v>
      </c>
      <c r="C194" s="50" t="s">
        <v>362</v>
      </c>
      <c r="D194" s="50" t="s">
        <v>358</v>
      </c>
      <c r="E194" s="74" t="s">
        <v>118</v>
      </c>
      <c r="F194" s="24"/>
      <c r="G194" s="349">
        <f>G196</f>
        <v>20.22</v>
      </c>
    </row>
    <row r="195" spans="1:7" ht="29.25" customHeight="1">
      <c r="A195" s="64" t="s">
        <v>206</v>
      </c>
      <c r="B195" s="58" t="s">
        <v>155</v>
      </c>
      <c r="C195" s="50" t="s">
        <v>362</v>
      </c>
      <c r="D195" s="50" t="s">
        <v>358</v>
      </c>
      <c r="E195" s="74" t="s">
        <v>118</v>
      </c>
      <c r="F195" s="24"/>
      <c r="G195" s="181">
        <f>G196</f>
        <v>20.22</v>
      </c>
    </row>
    <row r="196" spans="1:7" s="68" customFormat="1" ht="15" customHeight="1">
      <c r="A196" s="46" t="s">
        <v>369</v>
      </c>
      <c r="B196" s="37" t="s">
        <v>155</v>
      </c>
      <c r="C196" s="45" t="s">
        <v>362</v>
      </c>
      <c r="D196" s="45" t="s">
        <v>358</v>
      </c>
      <c r="E196" s="51" t="s">
        <v>325</v>
      </c>
      <c r="F196" s="45"/>
      <c r="G196" s="351">
        <f>G197</f>
        <v>20.22</v>
      </c>
    </row>
    <row r="197" spans="1:7" s="185" customFormat="1" ht="30" customHeight="1">
      <c r="A197" s="28" t="s">
        <v>231</v>
      </c>
      <c r="B197" s="37" t="s">
        <v>155</v>
      </c>
      <c r="C197" s="24" t="s">
        <v>362</v>
      </c>
      <c r="D197" s="24" t="s">
        <v>358</v>
      </c>
      <c r="E197" s="48" t="s">
        <v>325</v>
      </c>
      <c r="F197" s="29" t="s">
        <v>232</v>
      </c>
      <c r="G197" s="348">
        <f>G198</f>
        <v>20.22</v>
      </c>
    </row>
    <row r="198" spans="1:7" s="139" customFormat="1" ht="30" customHeight="1">
      <c r="A198" s="125" t="s">
        <v>233</v>
      </c>
      <c r="B198" s="37" t="s">
        <v>155</v>
      </c>
      <c r="C198" s="24" t="s">
        <v>362</v>
      </c>
      <c r="D198" s="24" t="s">
        <v>358</v>
      </c>
      <c r="E198" s="48" t="s">
        <v>325</v>
      </c>
      <c r="F198" s="29" t="s">
        <v>194</v>
      </c>
      <c r="G198" s="348">
        <f>G199</f>
        <v>20.22</v>
      </c>
    </row>
    <row r="199" spans="1:7" s="160" customFormat="1" ht="30" customHeight="1">
      <c r="A199" s="26" t="s">
        <v>452</v>
      </c>
      <c r="B199" s="37" t="s">
        <v>155</v>
      </c>
      <c r="C199" s="24" t="s">
        <v>362</v>
      </c>
      <c r="D199" s="24" t="s">
        <v>358</v>
      </c>
      <c r="E199" s="48" t="s">
        <v>325</v>
      </c>
      <c r="F199" s="24" t="s">
        <v>376</v>
      </c>
      <c r="G199" s="348">
        <f>'расх 22 г'!G198</f>
        <v>20.22</v>
      </c>
    </row>
    <row r="200" spans="1:7" s="160" customFormat="1" ht="17.25" customHeight="1">
      <c r="A200" s="54" t="s">
        <v>356</v>
      </c>
      <c r="B200" s="36" t="s">
        <v>155</v>
      </c>
      <c r="C200" s="34" t="s">
        <v>362</v>
      </c>
      <c r="D200" s="34" t="s">
        <v>360</v>
      </c>
      <c r="E200" s="148"/>
      <c r="F200" s="34"/>
      <c r="G200" s="123">
        <f>G201+G216+G222+G212</f>
        <v>10329.3</v>
      </c>
    </row>
    <row r="201" spans="1:7" s="160" customFormat="1" ht="30" customHeight="1">
      <c r="A201" s="358" t="s">
        <v>770</v>
      </c>
      <c r="B201" s="58" t="s">
        <v>155</v>
      </c>
      <c r="C201" s="50" t="s">
        <v>362</v>
      </c>
      <c r="D201" s="50" t="s">
        <v>360</v>
      </c>
      <c r="E201" s="74" t="s">
        <v>248</v>
      </c>
      <c r="F201" s="69"/>
      <c r="G201" s="347">
        <f>G202</f>
        <v>2309.5</v>
      </c>
    </row>
    <row r="202" spans="1:7" s="160" customFormat="1" ht="33.75" customHeight="1">
      <c r="A202" s="323" t="s">
        <v>158</v>
      </c>
      <c r="B202" s="37" t="s">
        <v>155</v>
      </c>
      <c r="C202" s="45" t="s">
        <v>362</v>
      </c>
      <c r="D202" s="45" t="s">
        <v>360</v>
      </c>
      <c r="E202" s="51" t="s">
        <v>249</v>
      </c>
      <c r="F202" s="62"/>
      <c r="G202" s="351">
        <f>G203+G206+G209</f>
        <v>2309.5</v>
      </c>
    </row>
    <row r="203" spans="1:7" s="185" customFormat="1" ht="19.5" customHeight="1">
      <c r="A203" s="125" t="s">
        <v>577</v>
      </c>
      <c r="B203" s="37" t="s">
        <v>155</v>
      </c>
      <c r="C203" s="29" t="s">
        <v>362</v>
      </c>
      <c r="D203" s="29" t="s">
        <v>360</v>
      </c>
      <c r="E203" s="71" t="s">
        <v>603</v>
      </c>
      <c r="F203" s="40" t="s">
        <v>232</v>
      </c>
      <c r="G203" s="348">
        <f>G204</f>
        <v>2209.5</v>
      </c>
    </row>
    <row r="204" spans="1:7" s="139" customFormat="1" ht="27" customHeight="1">
      <c r="A204" s="28" t="s">
        <v>231</v>
      </c>
      <c r="B204" s="37" t="s">
        <v>155</v>
      </c>
      <c r="C204" s="29" t="s">
        <v>362</v>
      </c>
      <c r="D204" s="29" t="s">
        <v>360</v>
      </c>
      <c r="E204" s="71" t="s">
        <v>603</v>
      </c>
      <c r="F204" s="29" t="s">
        <v>194</v>
      </c>
      <c r="G204" s="348">
        <f>G205</f>
        <v>2209.5</v>
      </c>
    </row>
    <row r="205" spans="1:7" s="139" customFormat="1" ht="27" customHeight="1">
      <c r="A205" s="26" t="s">
        <v>452</v>
      </c>
      <c r="B205" s="37" t="s">
        <v>155</v>
      </c>
      <c r="C205" s="29" t="s">
        <v>362</v>
      </c>
      <c r="D205" s="29" t="s">
        <v>360</v>
      </c>
      <c r="E205" s="71" t="s">
        <v>603</v>
      </c>
      <c r="F205" s="29" t="s">
        <v>376</v>
      </c>
      <c r="G205" s="49">
        <f>'расх 22 г'!G204</f>
        <v>2209.5</v>
      </c>
    </row>
    <row r="206" spans="1:7" s="139" customFormat="1" ht="18.75" customHeight="1">
      <c r="A206" s="125" t="s">
        <v>577</v>
      </c>
      <c r="B206" s="37"/>
      <c r="C206" s="29" t="s">
        <v>362</v>
      </c>
      <c r="D206" s="29" t="s">
        <v>360</v>
      </c>
      <c r="E206" s="71" t="s">
        <v>603</v>
      </c>
      <c r="F206" s="29" t="s">
        <v>232</v>
      </c>
      <c r="G206" s="49">
        <f>G207</f>
        <v>0</v>
      </c>
    </row>
    <row r="207" spans="1:7" s="139" customFormat="1" ht="27" customHeight="1">
      <c r="A207" s="28" t="s">
        <v>231</v>
      </c>
      <c r="B207" s="37"/>
      <c r="C207" s="29" t="s">
        <v>362</v>
      </c>
      <c r="D207" s="29" t="s">
        <v>360</v>
      </c>
      <c r="E207" s="71" t="s">
        <v>603</v>
      </c>
      <c r="F207" s="29" t="s">
        <v>194</v>
      </c>
      <c r="G207" s="49">
        <f>G208</f>
        <v>0</v>
      </c>
    </row>
    <row r="208" spans="1:7" s="139" customFormat="1" ht="27" customHeight="1">
      <c r="A208" s="26" t="s">
        <v>452</v>
      </c>
      <c r="B208" s="37"/>
      <c r="C208" s="29" t="s">
        <v>362</v>
      </c>
      <c r="D208" s="29" t="s">
        <v>360</v>
      </c>
      <c r="E208" s="71" t="s">
        <v>603</v>
      </c>
      <c r="F208" s="24" t="s">
        <v>376</v>
      </c>
      <c r="G208" s="49">
        <f>'расх 22 г'!G206</f>
        <v>0</v>
      </c>
    </row>
    <row r="209" spans="1:7" s="139" customFormat="1" ht="18" customHeight="1">
      <c r="A209" s="125" t="s">
        <v>594</v>
      </c>
      <c r="B209" s="37"/>
      <c r="C209" s="29" t="s">
        <v>362</v>
      </c>
      <c r="D209" s="29" t="s">
        <v>360</v>
      </c>
      <c r="E209" s="71" t="s">
        <v>603</v>
      </c>
      <c r="F209" s="29" t="s">
        <v>232</v>
      </c>
      <c r="G209" s="348">
        <f>G210</f>
        <v>100</v>
      </c>
    </row>
    <row r="210" spans="1:7" s="139" customFormat="1" ht="27" customHeight="1">
      <c r="A210" s="28" t="s">
        <v>231</v>
      </c>
      <c r="B210" s="37"/>
      <c r="C210" s="29" t="s">
        <v>362</v>
      </c>
      <c r="D210" s="29" t="s">
        <v>360</v>
      </c>
      <c r="E210" s="71" t="s">
        <v>603</v>
      </c>
      <c r="F210" s="29" t="s">
        <v>194</v>
      </c>
      <c r="G210" s="348">
        <f>G211</f>
        <v>100</v>
      </c>
    </row>
    <row r="211" spans="1:7" s="139" customFormat="1" ht="27" customHeight="1">
      <c r="A211" s="26" t="s">
        <v>452</v>
      </c>
      <c r="B211" s="37"/>
      <c r="C211" s="29" t="s">
        <v>362</v>
      </c>
      <c r="D211" s="29" t="s">
        <v>360</v>
      </c>
      <c r="E211" s="71" t="s">
        <v>603</v>
      </c>
      <c r="F211" s="24" t="s">
        <v>376</v>
      </c>
      <c r="G211" s="49">
        <f>'расх 22 г'!G209</f>
        <v>100</v>
      </c>
    </row>
    <row r="212" spans="1:7" s="139" customFormat="1" ht="27" customHeight="1">
      <c r="A212" s="64" t="s">
        <v>632</v>
      </c>
      <c r="B212" s="37"/>
      <c r="C212" s="50" t="s">
        <v>362</v>
      </c>
      <c r="D212" s="50" t="s">
        <v>360</v>
      </c>
      <c r="E212" s="74" t="s">
        <v>634</v>
      </c>
      <c r="F212" s="24"/>
      <c r="G212" s="178">
        <f>G213</f>
        <v>0</v>
      </c>
    </row>
    <row r="213" spans="1:7" s="139" customFormat="1" ht="27" customHeight="1">
      <c r="A213" s="26" t="s">
        <v>633</v>
      </c>
      <c r="B213" s="37"/>
      <c r="C213" s="29" t="s">
        <v>362</v>
      </c>
      <c r="D213" s="29" t="s">
        <v>360</v>
      </c>
      <c r="E213" s="71" t="s">
        <v>635</v>
      </c>
      <c r="F213" s="24" t="s">
        <v>232</v>
      </c>
      <c r="G213" s="49">
        <f>G214</f>
        <v>0</v>
      </c>
    </row>
    <row r="214" spans="1:7" s="139" customFormat="1" ht="27" customHeight="1">
      <c r="A214" s="28" t="s">
        <v>231</v>
      </c>
      <c r="B214" s="37"/>
      <c r="C214" s="29" t="s">
        <v>362</v>
      </c>
      <c r="D214" s="29" t="s">
        <v>360</v>
      </c>
      <c r="E214" s="71" t="s">
        <v>635</v>
      </c>
      <c r="F214" s="24" t="s">
        <v>194</v>
      </c>
      <c r="G214" s="49">
        <f>G215</f>
        <v>0</v>
      </c>
    </row>
    <row r="215" spans="1:7" s="139" customFormat="1" ht="27" customHeight="1">
      <c r="A215" s="26" t="s">
        <v>452</v>
      </c>
      <c r="B215" s="37"/>
      <c r="C215" s="29" t="s">
        <v>362</v>
      </c>
      <c r="D215" s="29" t="s">
        <v>360</v>
      </c>
      <c r="E215" s="71" t="s">
        <v>635</v>
      </c>
      <c r="F215" s="24" t="s">
        <v>376</v>
      </c>
      <c r="G215" s="49">
        <f>'расх 22 г'!G215</f>
        <v>0</v>
      </c>
    </row>
    <row r="216" spans="1:7" s="139" customFormat="1" ht="27" customHeight="1">
      <c r="A216" s="64" t="s">
        <v>596</v>
      </c>
      <c r="B216" s="37"/>
      <c r="C216" s="50" t="s">
        <v>362</v>
      </c>
      <c r="D216" s="50" t="s">
        <v>360</v>
      </c>
      <c r="E216" s="74" t="s">
        <v>130</v>
      </c>
      <c r="F216" s="24"/>
      <c r="G216" s="178">
        <f>'расх 22 г'!G218</f>
        <v>7133.4</v>
      </c>
    </row>
    <row r="217" spans="1:7" s="139" customFormat="1" ht="27" customHeight="1">
      <c r="A217" s="28" t="s">
        <v>604</v>
      </c>
      <c r="B217" s="37"/>
      <c r="C217" s="29" t="s">
        <v>362</v>
      </c>
      <c r="D217" s="29" t="s">
        <v>360</v>
      </c>
      <c r="E217" s="71" t="s">
        <v>606</v>
      </c>
      <c r="F217" s="24" t="s">
        <v>395</v>
      </c>
      <c r="G217" s="49">
        <f>'расх 22 г'!G219</f>
        <v>5478.8</v>
      </c>
    </row>
    <row r="218" spans="1:7" s="139" customFormat="1" ht="27" customHeight="1">
      <c r="A218" s="28" t="s">
        <v>605</v>
      </c>
      <c r="B218" s="37"/>
      <c r="C218" s="29" t="s">
        <v>362</v>
      </c>
      <c r="D218" s="29" t="s">
        <v>360</v>
      </c>
      <c r="E218" s="71" t="s">
        <v>606</v>
      </c>
      <c r="F218" s="24" t="s">
        <v>186</v>
      </c>
      <c r="G218" s="49">
        <f>'расх 22 г'!G220</f>
        <v>1654.6</v>
      </c>
    </row>
    <row r="219" spans="1:7" s="139" customFormat="1" ht="27" customHeight="1">
      <c r="A219" s="26" t="s">
        <v>597</v>
      </c>
      <c r="B219" s="37"/>
      <c r="C219" s="29" t="s">
        <v>362</v>
      </c>
      <c r="D219" s="29" t="s">
        <v>360</v>
      </c>
      <c r="E219" s="71" t="s">
        <v>598</v>
      </c>
      <c r="F219" s="24" t="s">
        <v>232</v>
      </c>
      <c r="G219" s="49">
        <f>G220</f>
        <v>0</v>
      </c>
    </row>
    <row r="220" spans="1:7" s="139" customFormat="1" ht="27" customHeight="1">
      <c r="A220" s="28" t="s">
        <v>231</v>
      </c>
      <c r="B220" s="37"/>
      <c r="C220" s="29" t="s">
        <v>362</v>
      </c>
      <c r="D220" s="29" t="s">
        <v>360</v>
      </c>
      <c r="E220" s="71" t="s">
        <v>598</v>
      </c>
      <c r="F220" s="24" t="s">
        <v>194</v>
      </c>
      <c r="G220" s="49">
        <f>G221</f>
        <v>0</v>
      </c>
    </row>
    <row r="221" spans="1:7" s="139" customFormat="1" ht="27" customHeight="1">
      <c r="A221" s="26" t="s">
        <v>452</v>
      </c>
      <c r="B221" s="37"/>
      <c r="C221" s="29" t="s">
        <v>362</v>
      </c>
      <c r="D221" s="29" t="s">
        <v>360</v>
      </c>
      <c r="E221" s="71" t="s">
        <v>598</v>
      </c>
      <c r="F221" s="24" t="s">
        <v>376</v>
      </c>
      <c r="G221" s="49">
        <f>'расх 22 г'!G224</f>
        <v>0</v>
      </c>
    </row>
    <row r="222" spans="1:7" ht="27" customHeight="1">
      <c r="A222" s="64" t="s">
        <v>206</v>
      </c>
      <c r="B222" s="58" t="s">
        <v>155</v>
      </c>
      <c r="C222" s="50" t="s">
        <v>362</v>
      </c>
      <c r="D222" s="50" t="s">
        <v>360</v>
      </c>
      <c r="E222" s="74" t="s">
        <v>118</v>
      </c>
      <c r="F222" s="50"/>
      <c r="G222" s="347">
        <f>G223+G235+G239+G227</f>
        <v>886.4</v>
      </c>
    </row>
    <row r="223" spans="1:7" s="139" customFormat="1" ht="26.25" customHeight="1">
      <c r="A223" s="16" t="s">
        <v>283</v>
      </c>
      <c r="B223" s="44" t="s">
        <v>155</v>
      </c>
      <c r="C223" s="45" t="s">
        <v>362</v>
      </c>
      <c r="D223" s="45" t="s">
        <v>360</v>
      </c>
      <c r="E223" s="51" t="s">
        <v>124</v>
      </c>
      <c r="F223" s="62"/>
      <c r="G223" s="324">
        <f>G224</f>
        <v>680</v>
      </c>
    </row>
    <row r="224" spans="1:7" s="139" customFormat="1" ht="26.25" customHeight="1">
      <c r="A224" s="28" t="s">
        <v>231</v>
      </c>
      <c r="B224" s="37" t="s">
        <v>155</v>
      </c>
      <c r="C224" s="24" t="s">
        <v>362</v>
      </c>
      <c r="D224" s="24" t="s">
        <v>360</v>
      </c>
      <c r="E224" s="48" t="s">
        <v>124</v>
      </c>
      <c r="F224" s="40" t="s">
        <v>232</v>
      </c>
      <c r="G224" s="324">
        <f>G225</f>
        <v>680</v>
      </c>
    </row>
    <row r="225" spans="1:7" s="139" customFormat="1" ht="26.25" customHeight="1">
      <c r="A225" s="125" t="s">
        <v>233</v>
      </c>
      <c r="B225" s="37" t="s">
        <v>155</v>
      </c>
      <c r="C225" s="24" t="s">
        <v>362</v>
      </c>
      <c r="D225" s="24" t="s">
        <v>360</v>
      </c>
      <c r="E225" s="48" t="s">
        <v>124</v>
      </c>
      <c r="F225" s="40" t="s">
        <v>194</v>
      </c>
      <c r="G225" s="324">
        <f>G226</f>
        <v>680</v>
      </c>
    </row>
    <row r="226" spans="1:7" ht="27" customHeight="1">
      <c r="A226" s="26" t="s">
        <v>452</v>
      </c>
      <c r="B226" s="37" t="s">
        <v>155</v>
      </c>
      <c r="C226" s="24" t="s">
        <v>362</v>
      </c>
      <c r="D226" s="24" t="s">
        <v>360</v>
      </c>
      <c r="E226" s="48" t="s">
        <v>124</v>
      </c>
      <c r="F226" s="25" t="s">
        <v>708</v>
      </c>
      <c r="G226" s="49">
        <f>'расх 22 г'!G228</f>
        <v>680</v>
      </c>
    </row>
    <row r="227" spans="1:7" s="139" customFormat="1" ht="15.75" customHeight="1">
      <c r="A227" s="184" t="s">
        <v>284</v>
      </c>
      <c r="B227" s="37" t="s">
        <v>155</v>
      </c>
      <c r="C227" s="45" t="s">
        <v>362</v>
      </c>
      <c r="D227" s="45" t="s">
        <v>360</v>
      </c>
      <c r="E227" s="51" t="s">
        <v>125</v>
      </c>
      <c r="F227" s="62"/>
      <c r="G227" s="324">
        <f>G228</f>
        <v>0</v>
      </c>
    </row>
    <row r="228" spans="1:7" s="139" customFormat="1" ht="28.5" customHeight="1">
      <c r="A228" s="28" t="s">
        <v>231</v>
      </c>
      <c r="B228" s="37" t="s">
        <v>155</v>
      </c>
      <c r="C228" s="24" t="s">
        <v>362</v>
      </c>
      <c r="D228" s="24" t="s">
        <v>360</v>
      </c>
      <c r="E228" s="48" t="s">
        <v>125</v>
      </c>
      <c r="F228" s="40" t="s">
        <v>232</v>
      </c>
      <c r="G228" s="324">
        <f>G229</f>
        <v>0</v>
      </c>
    </row>
    <row r="229" spans="1:7" s="139" customFormat="1" ht="27" customHeight="1">
      <c r="A229" s="125" t="s">
        <v>233</v>
      </c>
      <c r="B229" s="37" t="s">
        <v>155</v>
      </c>
      <c r="C229" s="24" t="s">
        <v>362</v>
      </c>
      <c r="D229" s="24" t="s">
        <v>360</v>
      </c>
      <c r="E229" s="48" t="s">
        <v>125</v>
      </c>
      <c r="F229" s="40" t="s">
        <v>194</v>
      </c>
      <c r="G229" s="324">
        <f>G230</f>
        <v>0</v>
      </c>
    </row>
    <row r="230" spans="1:7" ht="26.25" customHeight="1">
      <c r="A230" s="26" t="s">
        <v>452</v>
      </c>
      <c r="B230" s="37" t="s">
        <v>155</v>
      </c>
      <c r="C230" s="24" t="s">
        <v>362</v>
      </c>
      <c r="D230" s="24" t="s">
        <v>360</v>
      </c>
      <c r="E230" s="48" t="s">
        <v>125</v>
      </c>
      <c r="F230" s="25" t="s">
        <v>376</v>
      </c>
      <c r="G230" s="49">
        <f>'расх 22 г'!G233</f>
        <v>0</v>
      </c>
    </row>
    <row r="231" spans="1:7" s="139" customFormat="1" ht="15" customHeight="1">
      <c r="A231" s="16" t="s">
        <v>285</v>
      </c>
      <c r="B231" s="37" t="s">
        <v>155</v>
      </c>
      <c r="C231" s="45" t="s">
        <v>362</v>
      </c>
      <c r="D231" s="45" t="s">
        <v>360</v>
      </c>
      <c r="E231" s="51" t="s">
        <v>126</v>
      </c>
      <c r="F231" s="62"/>
      <c r="G231" s="138">
        <f>G232</f>
        <v>0</v>
      </c>
    </row>
    <row r="232" spans="1:7" s="139" customFormat="1" ht="28.5" customHeight="1">
      <c r="A232" s="28" t="s">
        <v>231</v>
      </c>
      <c r="B232" s="37" t="s">
        <v>155</v>
      </c>
      <c r="C232" s="24" t="s">
        <v>362</v>
      </c>
      <c r="D232" s="24" t="s">
        <v>360</v>
      </c>
      <c r="E232" s="48" t="s">
        <v>126</v>
      </c>
      <c r="F232" s="40" t="s">
        <v>232</v>
      </c>
      <c r="G232" s="96">
        <f>G233</f>
        <v>0</v>
      </c>
    </row>
    <row r="233" spans="1:7" s="139" customFormat="1" ht="30" customHeight="1">
      <c r="A233" s="125" t="s">
        <v>233</v>
      </c>
      <c r="B233" s="37" t="s">
        <v>155</v>
      </c>
      <c r="C233" s="24" t="s">
        <v>362</v>
      </c>
      <c r="D233" s="24" t="s">
        <v>360</v>
      </c>
      <c r="E233" s="48" t="s">
        <v>126</v>
      </c>
      <c r="F233" s="40" t="s">
        <v>194</v>
      </c>
      <c r="G233" s="96">
        <f>G234</f>
        <v>0</v>
      </c>
    </row>
    <row r="234" spans="1:7" ht="27" customHeight="1">
      <c r="A234" s="26" t="s">
        <v>452</v>
      </c>
      <c r="B234" s="37" t="s">
        <v>155</v>
      </c>
      <c r="C234" s="24" t="s">
        <v>362</v>
      </c>
      <c r="D234" s="24" t="s">
        <v>360</v>
      </c>
      <c r="E234" s="48" t="s">
        <v>126</v>
      </c>
      <c r="F234" s="25" t="s">
        <v>376</v>
      </c>
      <c r="G234" s="144">
        <v>0</v>
      </c>
    </row>
    <row r="235" spans="1:7" s="139" customFormat="1" ht="27.75" customHeight="1">
      <c r="A235" s="46" t="s">
        <v>392</v>
      </c>
      <c r="B235" s="44" t="s">
        <v>155</v>
      </c>
      <c r="C235" s="45" t="s">
        <v>362</v>
      </c>
      <c r="D235" s="45" t="s">
        <v>360</v>
      </c>
      <c r="E235" s="51" t="s">
        <v>127</v>
      </c>
      <c r="F235" s="62"/>
      <c r="G235" s="324">
        <f>G236</f>
        <v>0</v>
      </c>
    </row>
    <row r="236" spans="1:7" ht="27.75" customHeight="1">
      <c r="A236" s="28" t="s">
        <v>231</v>
      </c>
      <c r="B236" s="37" t="s">
        <v>155</v>
      </c>
      <c r="C236" s="29" t="s">
        <v>362</v>
      </c>
      <c r="D236" s="29" t="s">
        <v>360</v>
      </c>
      <c r="E236" s="71" t="s">
        <v>127</v>
      </c>
      <c r="F236" s="40" t="s">
        <v>232</v>
      </c>
      <c r="G236" s="342">
        <f>G237</f>
        <v>0</v>
      </c>
    </row>
    <row r="237" spans="1:7" ht="27.75" customHeight="1">
      <c r="A237" s="125" t="s">
        <v>233</v>
      </c>
      <c r="B237" s="37" t="s">
        <v>155</v>
      </c>
      <c r="C237" s="29" t="s">
        <v>362</v>
      </c>
      <c r="D237" s="29" t="s">
        <v>360</v>
      </c>
      <c r="E237" s="71" t="s">
        <v>127</v>
      </c>
      <c r="F237" s="40" t="s">
        <v>194</v>
      </c>
      <c r="G237" s="342">
        <f>G238</f>
        <v>0</v>
      </c>
    </row>
    <row r="238" spans="1:7" ht="27" customHeight="1">
      <c r="A238" s="26" t="s">
        <v>452</v>
      </c>
      <c r="B238" s="37" t="s">
        <v>155</v>
      </c>
      <c r="C238" s="24" t="s">
        <v>362</v>
      </c>
      <c r="D238" s="24" t="s">
        <v>360</v>
      </c>
      <c r="E238" s="71" t="s">
        <v>127</v>
      </c>
      <c r="F238" s="25" t="s">
        <v>376</v>
      </c>
      <c r="G238" s="49">
        <f>'расх 22 г'!G241</f>
        <v>0</v>
      </c>
    </row>
    <row r="239" spans="1:7" s="195" customFormat="1" ht="15" customHeight="1">
      <c r="A239" s="46" t="s">
        <v>286</v>
      </c>
      <c r="B239" s="44" t="s">
        <v>155</v>
      </c>
      <c r="C239" s="45" t="s">
        <v>362</v>
      </c>
      <c r="D239" s="45" t="s">
        <v>360</v>
      </c>
      <c r="E239" s="51" t="s">
        <v>128</v>
      </c>
      <c r="F239" s="62"/>
      <c r="G239" s="324">
        <f>G240</f>
        <v>206.4</v>
      </c>
    </row>
    <row r="240" spans="1:7" s="68" customFormat="1" ht="15" customHeight="1">
      <c r="A240" s="28" t="s">
        <v>231</v>
      </c>
      <c r="B240" s="37" t="s">
        <v>155</v>
      </c>
      <c r="C240" s="24" t="s">
        <v>362</v>
      </c>
      <c r="D240" s="24" t="s">
        <v>360</v>
      </c>
      <c r="E240" s="48" t="s">
        <v>128</v>
      </c>
      <c r="F240" s="40" t="s">
        <v>232</v>
      </c>
      <c r="G240" s="328">
        <f>G241</f>
        <v>206.4</v>
      </c>
    </row>
    <row r="241" spans="1:7" s="185" customFormat="1" ht="28.5" customHeight="1">
      <c r="A241" s="125" t="s">
        <v>233</v>
      </c>
      <c r="B241" s="37" t="s">
        <v>155</v>
      </c>
      <c r="C241" s="24" t="s">
        <v>362</v>
      </c>
      <c r="D241" s="24" t="s">
        <v>360</v>
      </c>
      <c r="E241" s="48" t="s">
        <v>128</v>
      </c>
      <c r="F241" s="40" t="s">
        <v>194</v>
      </c>
      <c r="G241" s="328">
        <f>G242</f>
        <v>206.4</v>
      </c>
    </row>
    <row r="242" spans="1:7" s="139" customFormat="1" ht="15.75" customHeight="1">
      <c r="A242" s="26" t="s">
        <v>452</v>
      </c>
      <c r="B242" s="37" t="s">
        <v>155</v>
      </c>
      <c r="C242" s="24" t="s">
        <v>362</v>
      </c>
      <c r="D242" s="24" t="s">
        <v>360</v>
      </c>
      <c r="E242" s="48" t="s">
        <v>128</v>
      </c>
      <c r="F242" s="25" t="s">
        <v>376</v>
      </c>
      <c r="G242" s="49">
        <f>'расх 22 г'!G245</f>
        <v>206.4</v>
      </c>
    </row>
    <row r="243" spans="1:7" s="139" customFormat="1" ht="16.5" customHeight="1">
      <c r="A243" s="186" t="s">
        <v>393</v>
      </c>
      <c r="B243" s="36" t="s">
        <v>155</v>
      </c>
      <c r="C243" s="201" t="s">
        <v>363</v>
      </c>
      <c r="D243" s="201"/>
      <c r="E243" s="48"/>
      <c r="F243" s="193"/>
      <c r="G243" s="346">
        <f>G244</f>
        <v>8991.112219999999</v>
      </c>
    </row>
    <row r="244" spans="1:7" ht="20.25" customHeight="1">
      <c r="A244" s="190" t="s">
        <v>394</v>
      </c>
      <c r="B244" s="36" t="s">
        <v>155</v>
      </c>
      <c r="C244" s="34" t="s">
        <v>363</v>
      </c>
      <c r="D244" s="34" t="s">
        <v>357</v>
      </c>
      <c r="E244" s="148"/>
      <c r="F244" s="101"/>
      <c r="G244" s="327">
        <f>'расх 22 г'!G249</f>
        <v>8991.112219999999</v>
      </c>
    </row>
    <row r="245" spans="1:7" ht="27" customHeight="1">
      <c r="A245" s="64" t="s">
        <v>769</v>
      </c>
      <c r="B245" s="58" t="s">
        <v>155</v>
      </c>
      <c r="C245" s="50" t="s">
        <v>363</v>
      </c>
      <c r="D245" s="50" t="s">
        <v>357</v>
      </c>
      <c r="E245" s="74" t="s">
        <v>60</v>
      </c>
      <c r="F245" s="69"/>
      <c r="G245" s="344">
        <f>G246+G268+G286</f>
        <v>8418.83</v>
      </c>
    </row>
    <row r="246" spans="1:7" ht="15.75">
      <c r="A246" s="46" t="s">
        <v>164</v>
      </c>
      <c r="B246" s="37" t="s">
        <v>155</v>
      </c>
      <c r="C246" s="45" t="s">
        <v>363</v>
      </c>
      <c r="D246" s="45" t="s">
        <v>357</v>
      </c>
      <c r="E246" s="51" t="s">
        <v>61</v>
      </c>
      <c r="F246" s="62"/>
      <c r="G246" s="324">
        <f>G247+G253+G264</f>
        <v>6608.488</v>
      </c>
    </row>
    <row r="247" spans="1:7" ht="28.5" customHeight="1">
      <c r="A247" s="46" t="s">
        <v>165</v>
      </c>
      <c r="B247" s="37" t="s">
        <v>155</v>
      </c>
      <c r="C247" s="45" t="s">
        <v>363</v>
      </c>
      <c r="D247" s="45" t="s">
        <v>357</v>
      </c>
      <c r="E247" s="51" t="s">
        <v>253</v>
      </c>
      <c r="F247" s="62"/>
      <c r="G247" s="324">
        <f>G248</f>
        <v>4739.5</v>
      </c>
    </row>
    <row r="248" spans="1:7" ht="28.5" customHeight="1">
      <c r="A248" s="59" t="s">
        <v>227</v>
      </c>
      <c r="B248" s="37" t="s">
        <v>155</v>
      </c>
      <c r="C248" s="29" t="s">
        <v>363</v>
      </c>
      <c r="D248" s="29" t="s">
        <v>357</v>
      </c>
      <c r="E248" s="71" t="s">
        <v>253</v>
      </c>
      <c r="F248" s="25" t="s">
        <v>535</v>
      </c>
      <c r="G248" s="328">
        <f>G249</f>
        <v>4739.5</v>
      </c>
    </row>
    <row r="249" spans="1:7" ht="29.25" customHeight="1">
      <c r="A249" s="26" t="s">
        <v>288</v>
      </c>
      <c r="B249" s="37" t="s">
        <v>155</v>
      </c>
      <c r="C249" s="24" t="s">
        <v>363</v>
      </c>
      <c r="D249" s="24" t="s">
        <v>357</v>
      </c>
      <c r="E249" s="71" t="s">
        <v>253</v>
      </c>
      <c r="F249" s="40" t="s">
        <v>423</v>
      </c>
      <c r="G249" s="328">
        <f>G250+G251+G252</f>
        <v>4739.5</v>
      </c>
    </row>
    <row r="250" spans="1:7" ht="18.75" customHeight="1">
      <c r="A250" s="26" t="s">
        <v>267</v>
      </c>
      <c r="B250" s="37" t="s">
        <v>155</v>
      </c>
      <c r="C250" s="24" t="s">
        <v>363</v>
      </c>
      <c r="D250" s="24" t="s">
        <v>357</v>
      </c>
      <c r="E250" s="71" t="s">
        <v>253</v>
      </c>
      <c r="F250" s="24" t="s">
        <v>395</v>
      </c>
      <c r="G250" s="328">
        <f>'расх 22 г'!G255</f>
        <v>3640</v>
      </c>
    </row>
    <row r="251" spans="1:12" ht="29.25" customHeight="1">
      <c r="A251" s="26" t="s">
        <v>268</v>
      </c>
      <c r="B251" s="37" t="s">
        <v>155</v>
      </c>
      <c r="C251" s="24" t="s">
        <v>363</v>
      </c>
      <c r="D251" s="24" t="s">
        <v>357</v>
      </c>
      <c r="E251" s="71" t="s">
        <v>253</v>
      </c>
      <c r="F251" s="24" t="s">
        <v>396</v>
      </c>
      <c r="G251" s="328">
        <v>0</v>
      </c>
      <c r="J251" s="127"/>
      <c r="L251" s="127"/>
    </row>
    <row r="252" spans="1:7" ht="25.5">
      <c r="A252" s="26" t="s">
        <v>269</v>
      </c>
      <c r="B252" s="37" t="s">
        <v>155</v>
      </c>
      <c r="C252" s="24" t="s">
        <v>363</v>
      </c>
      <c r="D252" s="24" t="s">
        <v>357</v>
      </c>
      <c r="E252" s="71" t="s">
        <v>253</v>
      </c>
      <c r="F252" s="24" t="s">
        <v>186</v>
      </c>
      <c r="G252" s="328">
        <f>'расх 22 г'!G257</f>
        <v>1099.5</v>
      </c>
    </row>
    <row r="253" spans="1:9" ht="27" customHeight="1">
      <c r="A253" s="26" t="s">
        <v>166</v>
      </c>
      <c r="B253" s="37" t="s">
        <v>155</v>
      </c>
      <c r="C253" s="24" t="s">
        <v>363</v>
      </c>
      <c r="D253" s="24" t="s">
        <v>357</v>
      </c>
      <c r="E253" s="71" t="s">
        <v>254</v>
      </c>
      <c r="F253" s="24"/>
      <c r="G253" s="328">
        <f>G254+G259</f>
        <v>1868.988</v>
      </c>
      <c r="I253" s="170"/>
    </row>
    <row r="254" spans="1:9" ht="16.5" customHeight="1">
      <c r="A254" s="28" t="s">
        <v>231</v>
      </c>
      <c r="B254" s="37" t="s">
        <v>155</v>
      </c>
      <c r="C254" s="24" t="s">
        <v>363</v>
      </c>
      <c r="D254" s="24" t="s">
        <v>357</v>
      </c>
      <c r="E254" s="71" t="s">
        <v>254</v>
      </c>
      <c r="F254" s="24" t="s">
        <v>232</v>
      </c>
      <c r="G254" s="328">
        <f>G255</f>
        <v>1862.912</v>
      </c>
      <c r="I254" s="170"/>
    </row>
    <row r="255" spans="1:7" ht="28.5" customHeight="1">
      <c r="A255" s="125" t="s">
        <v>233</v>
      </c>
      <c r="B255" s="37" t="s">
        <v>155</v>
      </c>
      <c r="C255" s="24" t="s">
        <v>363</v>
      </c>
      <c r="D255" s="24" t="s">
        <v>357</v>
      </c>
      <c r="E255" s="71" t="s">
        <v>254</v>
      </c>
      <c r="F255" s="24" t="s">
        <v>194</v>
      </c>
      <c r="G255" s="328">
        <f>G256+G257+G258</f>
        <v>1862.912</v>
      </c>
    </row>
    <row r="256" spans="1:7" ht="17.25" customHeight="1">
      <c r="A256" s="26" t="s">
        <v>374</v>
      </c>
      <c r="B256" s="37" t="s">
        <v>155</v>
      </c>
      <c r="C256" s="24" t="s">
        <v>363</v>
      </c>
      <c r="D256" s="24" t="s">
        <v>357</v>
      </c>
      <c r="E256" s="71" t="s">
        <v>254</v>
      </c>
      <c r="F256" s="24" t="s">
        <v>375</v>
      </c>
      <c r="G256" s="328">
        <f>'расх 22 г'!G261</f>
        <v>140.812</v>
      </c>
    </row>
    <row r="257" spans="1:7" s="139" customFormat="1" ht="29.25" customHeight="1">
      <c r="A257" s="26" t="s">
        <v>452</v>
      </c>
      <c r="B257" s="37" t="s">
        <v>155</v>
      </c>
      <c r="C257" s="24" t="s">
        <v>363</v>
      </c>
      <c r="D257" s="24" t="s">
        <v>357</v>
      </c>
      <c r="E257" s="71" t="s">
        <v>254</v>
      </c>
      <c r="F257" s="24" t="s">
        <v>376</v>
      </c>
      <c r="G257" s="328">
        <f>'расх 22 г'!G262</f>
        <v>176.6</v>
      </c>
    </row>
    <row r="258" spans="1:7" s="139" customFormat="1" ht="29.25" customHeight="1">
      <c r="A258" s="26" t="s">
        <v>711</v>
      </c>
      <c r="B258" s="37"/>
      <c r="C258" s="24" t="s">
        <v>363</v>
      </c>
      <c r="D258" s="24" t="s">
        <v>357</v>
      </c>
      <c r="E258" s="71" t="s">
        <v>254</v>
      </c>
      <c r="F258" s="24" t="s">
        <v>708</v>
      </c>
      <c r="G258" s="328">
        <f>'расх 22 г'!G263</f>
        <v>1545.5</v>
      </c>
    </row>
    <row r="259" spans="1:7" s="139" customFormat="1" ht="21" customHeight="1">
      <c r="A259" s="26" t="s">
        <v>45</v>
      </c>
      <c r="B259" s="37" t="s">
        <v>155</v>
      </c>
      <c r="C259" s="24" t="s">
        <v>363</v>
      </c>
      <c r="D259" s="24" t="s">
        <v>357</v>
      </c>
      <c r="E259" s="71" t="s">
        <v>254</v>
      </c>
      <c r="F259" s="24" t="s">
        <v>234</v>
      </c>
      <c r="G259" s="328">
        <f>G261+G260</f>
        <v>6.076</v>
      </c>
    </row>
    <row r="260" spans="1:7" s="139" customFormat="1" ht="21" customHeight="1">
      <c r="A260" s="26" t="s">
        <v>685</v>
      </c>
      <c r="B260" s="37"/>
      <c r="C260" s="24" t="s">
        <v>363</v>
      </c>
      <c r="D260" s="24" t="s">
        <v>357</v>
      </c>
      <c r="E260" s="71" t="s">
        <v>254</v>
      </c>
      <c r="F260" s="24" t="s">
        <v>294</v>
      </c>
      <c r="G260" s="328">
        <f>'расх 22 г'!G265</f>
        <v>0</v>
      </c>
    </row>
    <row r="261" spans="1:7" ht="17.25" customHeight="1">
      <c r="A261" s="26" t="s">
        <v>198</v>
      </c>
      <c r="B261" s="37" t="s">
        <v>155</v>
      </c>
      <c r="C261" s="24" t="s">
        <v>363</v>
      </c>
      <c r="D261" s="24" t="s">
        <v>357</v>
      </c>
      <c r="E261" s="71" t="s">
        <v>254</v>
      </c>
      <c r="F261" s="24" t="s">
        <v>197</v>
      </c>
      <c r="G261" s="328">
        <f>G263+G262</f>
        <v>6.076</v>
      </c>
    </row>
    <row r="262" spans="1:7" ht="17.25" customHeight="1">
      <c r="A262" s="26" t="s">
        <v>377</v>
      </c>
      <c r="B262" s="37"/>
      <c r="C262" s="24" t="s">
        <v>363</v>
      </c>
      <c r="D262" s="24" t="s">
        <v>357</v>
      </c>
      <c r="E262" s="71" t="s">
        <v>254</v>
      </c>
      <c r="F262" s="24" t="s">
        <v>378</v>
      </c>
      <c r="G262" s="328">
        <f>'расх 22 г'!G267</f>
        <v>6.076</v>
      </c>
    </row>
    <row r="263" spans="1:7" ht="25.5">
      <c r="A263" s="26" t="s">
        <v>377</v>
      </c>
      <c r="B263" s="37" t="s">
        <v>155</v>
      </c>
      <c r="C263" s="24" t="s">
        <v>363</v>
      </c>
      <c r="D263" s="24" t="s">
        <v>357</v>
      </c>
      <c r="E263" s="71" t="s">
        <v>254</v>
      </c>
      <c r="F263" s="24" t="s">
        <v>199</v>
      </c>
      <c r="G263" s="328">
        <f>'расх 22 г'!G268</f>
        <v>0</v>
      </c>
    </row>
    <row r="264" spans="1:7" ht="15.75">
      <c r="A264" s="54" t="s">
        <v>552</v>
      </c>
      <c r="B264" s="37"/>
      <c r="C264" s="34" t="s">
        <v>363</v>
      </c>
      <c r="D264" s="34" t="s">
        <v>357</v>
      </c>
      <c r="E264" s="148" t="s">
        <v>554</v>
      </c>
      <c r="F264" s="24"/>
      <c r="G264" s="328">
        <f>G265+G266</f>
        <v>0</v>
      </c>
    </row>
    <row r="265" spans="1:7" ht="15.75">
      <c r="A265" s="26" t="s">
        <v>267</v>
      </c>
      <c r="B265" s="37"/>
      <c r="C265" s="24" t="s">
        <v>363</v>
      </c>
      <c r="D265" s="24" t="s">
        <v>357</v>
      </c>
      <c r="E265" s="71" t="s">
        <v>554</v>
      </c>
      <c r="F265" s="24" t="s">
        <v>395</v>
      </c>
      <c r="G265" s="328">
        <f>'расх 22 г'!G272</f>
        <v>0</v>
      </c>
    </row>
    <row r="266" spans="1:7" ht="25.5">
      <c r="A266" s="26" t="s">
        <v>269</v>
      </c>
      <c r="B266" s="37"/>
      <c r="C266" s="24" t="s">
        <v>363</v>
      </c>
      <c r="D266" s="24" t="s">
        <v>357</v>
      </c>
      <c r="E266" s="71" t="s">
        <v>554</v>
      </c>
      <c r="F266" s="24" t="s">
        <v>186</v>
      </c>
      <c r="G266" s="328">
        <f>'расх 22 г'!G273</f>
        <v>0</v>
      </c>
    </row>
    <row r="267" spans="1:7" ht="15.75" hidden="1">
      <c r="A267" s="26"/>
      <c r="B267" s="37"/>
      <c r="C267" s="24"/>
      <c r="D267" s="24"/>
      <c r="E267" s="71"/>
      <c r="F267" s="24"/>
      <c r="G267" s="328"/>
    </row>
    <row r="268" spans="1:7" ht="27.75" customHeight="1">
      <c r="A268" s="46" t="s">
        <v>168</v>
      </c>
      <c r="B268" s="44" t="s">
        <v>155</v>
      </c>
      <c r="C268" s="45" t="s">
        <v>363</v>
      </c>
      <c r="D268" s="45" t="s">
        <v>357</v>
      </c>
      <c r="E268" s="51" t="s">
        <v>255</v>
      </c>
      <c r="F268" s="62"/>
      <c r="G268" s="324">
        <f>G269+G276+G282</f>
        <v>1616.864</v>
      </c>
    </row>
    <row r="269" spans="1:7" ht="27.75" customHeight="1">
      <c r="A269" s="59" t="s">
        <v>227</v>
      </c>
      <c r="B269" s="37" t="s">
        <v>155</v>
      </c>
      <c r="C269" s="24" t="s">
        <v>363</v>
      </c>
      <c r="D269" s="24" t="s">
        <v>357</v>
      </c>
      <c r="E269" s="48" t="s">
        <v>256</v>
      </c>
      <c r="F269" s="40" t="s">
        <v>535</v>
      </c>
      <c r="G269" s="324">
        <f>G270</f>
        <v>1314.533</v>
      </c>
    </row>
    <row r="270" spans="1:7" ht="27.75" customHeight="1">
      <c r="A270" s="26" t="s">
        <v>288</v>
      </c>
      <c r="B270" s="37" t="s">
        <v>155</v>
      </c>
      <c r="C270" s="24" t="s">
        <v>363</v>
      </c>
      <c r="D270" s="24" t="s">
        <v>357</v>
      </c>
      <c r="E270" s="48" t="s">
        <v>257</v>
      </c>
      <c r="F270" s="40" t="s">
        <v>423</v>
      </c>
      <c r="G270" s="328">
        <f>G271+G272+G273</f>
        <v>1314.533</v>
      </c>
    </row>
    <row r="271" spans="1:7" ht="27.75" customHeight="1">
      <c r="A271" s="26" t="s">
        <v>267</v>
      </c>
      <c r="B271" s="37" t="s">
        <v>155</v>
      </c>
      <c r="C271" s="24" t="s">
        <v>363</v>
      </c>
      <c r="D271" s="24" t="s">
        <v>357</v>
      </c>
      <c r="E271" s="48" t="s">
        <v>257</v>
      </c>
      <c r="F271" s="24" t="s">
        <v>395</v>
      </c>
      <c r="G271" s="328">
        <f>'расх 22 г'!G281</f>
        <v>936.3</v>
      </c>
    </row>
    <row r="272" spans="1:7" ht="27.75" customHeight="1">
      <c r="A272" s="26" t="s">
        <v>268</v>
      </c>
      <c r="B272" s="37" t="s">
        <v>155</v>
      </c>
      <c r="C272" s="24" t="s">
        <v>363</v>
      </c>
      <c r="D272" s="24" t="s">
        <v>357</v>
      </c>
      <c r="E272" s="48" t="s">
        <v>257</v>
      </c>
      <c r="F272" s="24" t="s">
        <v>396</v>
      </c>
      <c r="G272" s="328">
        <v>0</v>
      </c>
    </row>
    <row r="273" spans="1:7" ht="27.75" customHeight="1">
      <c r="A273" s="26" t="s">
        <v>269</v>
      </c>
      <c r="B273" s="37" t="s">
        <v>155</v>
      </c>
      <c r="C273" s="24" t="s">
        <v>363</v>
      </c>
      <c r="D273" s="24" t="s">
        <v>357</v>
      </c>
      <c r="E273" s="48" t="s">
        <v>257</v>
      </c>
      <c r="F273" s="24" t="s">
        <v>186</v>
      </c>
      <c r="G273" s="328">
        <f>'расх 22 г'!G283</f>
        <v>378.233</v>
      </c>
    </row>
    <row r="274" spans="1:7" ht="27.75" customHeight="1" hidden="1">
      <c r="A274" s="26" t="s">
        <v>289</v>
      </c>
      <c r="B274" s="37" t="s">
        <v>155</v>
      </c>
      <c r="C274" s="24" t="s">
        <v>363</v>
      </c>
      <c r="D274" s="24" t="s">
        <v>357</v>
      </c>
      <c r="E274" s="51" t="s">
        <v>258</v>
      </c>
      <c r="F274" s="24"/>
      <c r="G274" s="328">
        <f>G275</f>
        <v>0</v>
      </c>
    </row>
    <row r="275" spans="1:7" ht="25.5" hidden="1">
      <c r="A275" s="26" t="s">
        <v>536</v>
      </c>
      <c r="B275" s="37" t="s">
        <v>155</v>
      </c>
      <c r="C275" s="24" t="s">
        <v>363</v>
      </c>
      <c r="D275" s="24" t="s">
        <v>357</v>
      </c>
      <c r="E275" s="51" t="s">
        <v>258</v>
      </c>
      <c r="F275" s="24" t="s">
        <v>194</v>
      </c>
      <c r="G275" s="328"/>
    </row>
    <row r="276" spans="1:7" ht="26.25" customHeight="1">
      <c r="A276" s="26" t="s">
        <v>168</v>
      </c>
      <c r="B276" s="37" t="s">
        <v>155</v>
      </c>
      <c r="C276" s="24" t="s">
        <v>363</v>
      </c>
      <c r="D276" s="24" t="s">
        <v>357</v>
      </c>
      <c r="E276" s="48" t="s">
        <v>258</v>
      </c>
      <c r="F276" s="24"/>
      <c r="G276" s="328">
        <f>G277</f>
        <v>302.331</v>
      </c>
    </row>
    <row r="277" spans="1:7" ht="30" customHeight="1">
      <c r="A277" s="28" t="s">
        <v>231</v>
      </c>
      <c r="B277" s="37" t="s">
        <v>155</v>
      </c>
      <c r="C277" s="24" t="s">
        <v>363</v>
      </c>
      <c r="D277" s="24" t="s">
        <v>357</v>
      </c>
      <c r="E277" s="48" t="s">
        <v>258</v>
      </c>
      <c r="F277" s="24" t="s">
        <v>232</v>
      </c>
      <c r="G277" s="328">
        <f>G278</f>
        <v>302.331</v>
      </c>
    </row>
    <row r="278" spans="1:7" ht="30" customHeight="1">
      <c r="A278" s="125" t="s">
        <v>233</v>
      </c>
      <c r="B278" s="37" t="s">
        <v>155</v>
      </c>
      <c r="C278" s="24" t="s">
        <v>363</v>
      </c>
      <c r="D278" s="24" t="s">
        <v>357</v>
      </c>
      <c r="E278" s="48" t="s">
        <v>258</v>
      </c>
      <c r="F278" s="24" t="s">
        <v>194</v>
      </c>
      <c r="G278" s="328">
        <f>G279+G280+G281</f>
        <v>302.331</v>
      </c>
    </row>
    <row r="279" spans="1:7" ht="29.25" customHeight="1">
      <c r="A279" s="26" t="s">
        <v>374</v>
      </c>
      <c r="B279" s="37" t="s">
        <v>155</v>
      </c>
      <c r="C279" s="24" t="s">
        <v>363</v>
      </c>
      <c r="D279" s="24" t="s">
        <v>357</v>
      </c>
      <c r="E279" s="48" t="s">
        <v>258</v>
      </c>
      <c r="F279" s="24" t="s">
        <v>375</v>
      </c>
      <c r="G279" s="328">
        <f>'расх 22 г'!G289</f>
        <v>24</v>
      </c>
    </row>
    <row r="280" spans="1:7" ht="33.75" customHeight="1">
      <c r="A280" s="26" t="s">
        <v>452</v>
      </c>
      <c r="B280" s="37" t="s">
        <v>155</v>
      </c>
      <c r="C280" s="24" t="s">
        <v>363</v>
      </c>
      <c r="D280" s="24" t="s">
        <v>357</v>
      </c>
      <c r="E280" s="48" t="s">
        <v>258</v>
      </c>
      <c r="F280" s="24" t="s">
        <v>376</v>
      </c>
      <c r="G280" s="328">
        <f>'расх 22 г'!G290</f>
        <v>93.131</v>
      </c>
    </row>
    <row r="281" spans="1:7" ht="33.75" customHeight="1">
      <c r="A281" s="26" t="s">
        <v>707</v>
      </c>
      <c r="B281" s="37"/>
      <c r="C281" s="24" t="s">
        <v>363</v>
      </c>
      <c r="D281" s="24" t="s">
        <v>357</v>
      </c>
      <c r="E281" s="48" t="s">
        <v>258</v>
      </c>
      <c r="F281" s="24" t="s">
        <v>708</v>
      </c>
      <c r="G281" s="328">
        <f>'расх 22 г'!G296</f>
        <v>185.2</v>
      </c>
    </row>
    <row r="282" spans="1:7" ht="31.5" customHeight="1">
      <c r="A282" s="54" t="s">
        <v>553</v>
      </c>
      <c r="B282" s="37"/>
      <c r="C282" s="24" t="s">
        <v>363</v>
      </c>
      <c r="D282" s="24" t="s">
        <v>357</v>
      </c>
      <c r="E282" s="148" t="s">
        <v>555</v>
      </c>
      <c r="F282" s="24"/>
      <c r="G282" s="328">
        <f>G283+G284</f>
        <v>0</v>
      </c>
    </row>
    <row r="283" spans="1:7" ht="18" customHeight="1">
      <c r="A283" s="26" t="s">
        <v>267</v>
      </c>
      <c r="B283" s="37"/>
      <c r="C283" s="24" t="s">
        <v>363</v>
      </c>
      <c r="D283" s="24" t="s">
        <v>357</v>
      </c>
      <c r="E283" s="71" t="s">
        <v>555</v>
      </c>
      <c r="F283" s="24" t="s">
        <v>395</v>
      </c>
      <c r="G283" s="328">
        <f>'расх 22 г'!G294</f>
        <v>0</v>
      </c>
    </row>
    <row r="284" spans="1:7" ht="18" customHeight="1">
      <c r="A284" s="26" t="s">
        <v>269</v>
      </c>
      <c r="B284" s="37"/>
      <c r="C284" s="24" t="s">
        <v>363</v>
      </c>
      <c r="D284" s="24" t="s">
        <v>357</v>
      </c>
      <c r="E284" s="71" t="s">
        <v>555</v>
      </c>
      <c r="F284" s="24" t="s">
        <v>186</v>
      </c>
      <c r="G284" s="328">
        <f>'расх 22 г'!G295</f>
        <v>0</v>
      </c>
    </row>
    <row r="285" spans="1:7" ht="18" customHeight="1" hidden="1">
      <c r="A285" s="26"/>
      <c r="B285" s="37"/>
      <c r="C285" s="24"/>
      <c r="D285" s="24"/>
      <c r="E285" s="48"/>
      <c r="F285" s="24"/>
      <c r="G285" s="328"/>
    </row>
    <row r="286" spans="1:7" ht="25.5">
      <c r="A286" s="46" t="s">
        <v>169</v>
      </c>
      <c r="B286" s="44" t="s">
        <v>155</v>
      </c>
      <c r="C286" s="45" t="s">
        <v>363</v>
      </c>
      <c r="D286" s="45" t="s">
        <v>357</v>
      </c>
      <c r="E286" s="51" t="s">
        <v>259</v>
      </c>
      <c r="F286" s="45"/>
      <c r="G286" s="324">
        <f>G287</f>
        <v>193.478</v>
      </c>
    </row>
    <row r="287" spans="1:7" ht="29.25" customHeight="1">
      <c r="A287" s="59" t="s">
        <v>170</v>
      </c>
      <c r="B287" s="37" t="s">
        <v>155</v>
      </c>
      <c r="C287" s="24" t="s">
        <v>363</v>
      </c>
      <c r="D287" s="24" t="s">
        <v>357</v>
      </c>
      <c r="E287" s="48" t="s">
        <v>260</v>
      </c>
      <c r="F287" s="24"/>
      <c r="G287" s="328">
        <f>G288</f>
        <v>193.478</v>
      </c>
    </row>
    <row r="288" spans="1:7" ht="29.25" customHeight="1">
      <c r="A288" s="59" t="s">
        <v>227</v>
      </c>
      <c r="B288" s="37" t="s">
        <v>155</v>
      </c>
      <c r="C288" s="24" t="s">
        <v>363</v>
      </c>
      <c r="D288" s="24" t="s">
        <v>357</v>
      </c>
      <c r="E288" s="48" t="s">
        <v>260</v>
      </c>
      <c r="F288" s="40" t="s">
        <v>535</v>
      </c>
      <c r="G288" s="328">
        <f>G290+G292</f>
        <v>193.478</v>
      </c>
    </row>
    <row r="289" spans="1:7" s="185" customFormat="1" ht="27" customHeight="1">
      <c r="A289" s="26" t="s">
        <v>288</v>
      </c>
      <c r="B289" s="37" t="s">
        <v>155</v>
      </c>
      <c r="C289" s="24" t="s">
        <v>363</v>
      </c>
      <c r="D289" s="24" t="s">
        <v>357</v>
      </c>
      <c r="E289" s="48" t="s">
        <v>260</v>
      </c>
      <c r="F289" s="40" t="s">
        <v>423</v>
      </c>
      <c r="G289" s="328">
        <f>G290+G291+G292</f>
        <v>193.478</v>
      </c>
    </row>
    <row r="290" spans="1:7" s="139" customFormat="1" ht="15" customHeight="1">
      <c r="A290" s="26" t="s">
        <v>267</v>
      </c>
      <c r="B290" s="37" t="s">
        <v>155</v>
      </c>
      <c r="C290" s="24" t="s">
        <v>363</v>
      </c>
      <c r="D290" s="24" t="s">
        <v>357</v>
      </c>
      <c r="E290" s="48" t="s">
        <v>260</v>
      </c>
      <c r="F290" s="24" t="s">
        <v>395</v>
      </c>
      <c r="G290" s="328">
        <f>'расх 22 г'!G301</f>
        <v>148.6</v>
      </c>
    </row>
    <row r="291" spans="1:7" s="139" customFormat="1" ht="28.5" customHeight="1" hidden="1">
      <c r="A291" s="26" t="s">
        <v>453</v>
      </c>
      <c r="B291" s="37" t="s">
        <v>534</v>
      </c>
      <c r="C291" s="24" t="s">
        <v>363</v>
      </c>
      <c r="D291" s="24" t="s">
        <v>357</v>
      </c>
      <c r="E291" s="48" t="s">
        <v>260</v>
      </c>
      <c r="F291" s="24" t="s">
        <v>396</v>
      </c>
      <c r="G291" s="328"/>
    </row>
    <row r="292" spans="1:7" s="139" customFormat="1" ht="27.75" customHeight="1">
      <c r="A292" s="26" t="s">
        <v>269</v>
      </c>
      <c r="B292" s="37" t="s">
        <v>155</v>
      </c>
      <c r="C292" s="24" t="s">
        <v>363</v>
      </c>
      <c r="D292" s="24" t="s">
        <v>357</v>
      </c>
      <c r="E292" s="48" t="s">
        <v>260</v>
      </c>
      <c r="F292" s="24" t="s">
        <v>186</v>
      </c>
      <c r="G292" s="328">
        <f>'расх 22 г'!G303</f>
        <v>44.878</v>
      </c>
    </row>
    <row r="293" spans="1:7" s="139" customFormat="1" ht="27.75" customHeight="1">
      <c r="A293" s="205" t="s">
        <v>762</v>
      </c>
      <c r="B293" s="37"/>
      <c r="C293" s="50" t="s">
        <v>363</v>
      </c>
      <c r="D293" s="50" t="s">
        <v>357</v>
      </c>
      <c r="E293" s="74" t="s">
        <v>764</v>
      </c>
      <c r="F293" s="24"/>
      <c r="G293" s="344">
        <f>G294</f>
        <v>522.06</v>
      </c>
    </row>
    <row r="294" spans="1:7" s="139" customFormat="1" ht="27.75" customHeight="1">
      <c r="A294" s="422" t="s">
        <v>763</v>
      </c>
      <c r="B294" s="37"/>
      <c r="C294" s="29" t="s">
        <v>363</v>
      </c>
      <c r="D294" s="29" t="s">
        <v>357</v>
      </c>
      <c r="E294" s="71" t="s">
        <v>764</v>
      </c>
      <c r="F294" s="24"/>
      <c r="G294" s="328">
        <f>G295</f>
        <v>522.06</v>
      </c>
    </row>
    <row r="295" spans="1:7" s="139" customFormat="1" ht="27.75" customHeight="1">
      <c r="A295" s="28" t="s">
        <v>231</v>
      </c>
      <c r="B295" s="37"/>
      <c r="C295" s="29" t="s">
        <v>363</v>
      </c>
      <c r="D295" s="29" t="s">
        <v>357</v>
      </c>
      <c r="E295" s="71" t="s">
        <v>764</v>
      </c>
      <c r="F295" s="24" t="s">
        <v>232</v>
      </c>
      <c r="G295" s="328">
        <f>G296</f>
        <v>522.06</v>
      </c>
    </row>
    <row r="296" spans="1:7" s="139" customFormat="1" ht="27.75" customHeight="1">
      <c r="A296" s="125" t="s">
        <v>233</v>
      </c>
      <c r="B296" s="37"/>
      <c r="C296" s="29" t="s">
        <v>363</v>
      </c>
      <c r="D296" s="29" t="s">
        <v>357</v>
      </c>
      <c r="E296" s="71" t="s">
        <v>764</v>
      </c>
      <c r="F296" s="24" t="s">
        <v>194</v>
      </c>
      <c r="G296" s="328">
        <f>G297+G298</f>
        <v>522.06</v>
      </c>
    </row>
    <row r="297" spans="1:7" s="139" customFormat="1" ht="27.75" customHeight="1">
      <c r="A297" s="26" t="s">
        <v>374</v>
      </c>
      <c r="B297" s="37"/>
      <c r="C297" s="29" t="s">
        <v>363</v>
      </c>
      <c r="D297" s="29" t="s">
        <v>357</v>
      </c>
      <c r="E297" s="71" t="s">
        <v>764</v>
      </c>
      <c r="F297" s="24" t="s">
        <v>375</v>
      </c>
      <c r="G297" s="328">
        <f>'расх 22 г'!G308</f>
        <v>53.99</v>
      </c>
    </row>
    <row r="298" spans="1:7" s="139" customFormat="1" ht="27.75" customHeight="1">
      <c r="A298" s="26" t="s">
        <v>452</v>
      </c>
      <c r="B298" s="37"/>
      <c r="C298" s="29" t="s">
        <v>363</v>
      </c>
      <c r="D298" s="29" t="s">
        <v>357</v>
      </c>
      <c r="E298" s="71" t="s">
        <v>764</v>
      </c>
      <c r="F298" s="24" t="s">
        <v>376</v>
      </c>
      <c r="G298" s="328">
        <f>'расх 22 г'!G309</f>
        <v>468.07</v>
      </c>
    </row>
    <row r="299" spans="1:7" s="139" customFormat="1" ht="27.75" customHeight="1">
      <c r="A299" s="205" t="s">
        <v>765</v>
      </c>
      <c r="B299" s="37"/>
      <c r="C299" s="50" t="s">
        <v>363</v>
      </c>
      <c r="D299" s="50" t="s">
        <v>357</v>
      </c>
      <c r="E299" s="74" t="s">
        <v>767</v>
      </c>
      <c r="F299" s="24"/>
      <c r="G299" s="344">
        <f>G300</f>
        <v>20.22222</v>
      </c>
    </row>
    <row r="300" spans="1:7" s="139" customFormat="1" ht="27.75" customHeight="1">
      <c r="A300" s="423" t="s">
        <v>766</v>
      </c>
      <c r="B300" s="37"/>
      <c r="C300" s="29" t="s">
        <v>363</v>
      </c>
      <c r="D300" s="29" t="s">
        <v>357</v>
      </c>
      <c r="E300" s="71" t="s">
        <v>767</v>
      </c>
      <c r="F300" s="24" t="s">
        <v>194</v>
      </c>
      <c r="G300" s="328">
        <f>G301</f>
        <v>20.22222</v>
      </c>
    </row>
    <row r="301" spans="1:7" s="139" customFormat="1" ht="27.75" customHeight="1">
      <c r="A301" s="26" t="s">
        <v>452</v>
      </c>
      <c r="B301" s="37"/>
      <c r="C301" s="29" t="s">
        <v>363</v>
      </c>
      <c r="D301" s="29" t="s">
        <v>357</v>
      </c>
      <c r="E301" s="71" t="s">
        <v>767</v>
      </c>
      <c r="F301" s="24" t="s">
        <v>376</v>
      </c>
      <c r="G301" s="328">
        <f>'расх 22 г'!G312</f>
        <v>20.22222</v>
      </c>
    </row>
    <row r="302" spans="1:7" ht="26.25" customHeight="1">
      <c r="A302" s="205" t="s">
        <v>206</v>
      </c>
      <c r="B302" s="58" t="s">
        <v>155</v>
      </c>
      <c r="C302" s="50" t="s">
        <v>363</v>
      </c>
      <c r="D302" s="50" t="s">
        <v>357</v>
      </c>
      <c r="E302" s="74" t="s">
        <v>118</v>
      </c>
      <c r="F302" s="69"/>
      <c r="G302" s="344">
        <f>G303</f>
        <v>30</v>
      </c>
    </row>
    <row r="303" spans="1:7" ht="14.25" customHeight="1">
      <c r="A303" s="206" t="s">
        <v>287</v>
      </c>
      <c r="B303" s="37" t="s">
        <v>155</v>
      </c>
      <c r="C303" s="45" t="s">
        <v>397</v>
      </c>
      <c r="D303" s="45" t="s">
        <v>357</v>
      </c>
      <c r="E303" s="51" t="s">
        <v>129</v>
      </c>
      <c r="F303" s="62"/>
      <c r="G303" s="324">
        <f>G304</f>
        <v>30</v>
      </c>
    </row>
    <row r="304" spans="1:7" s="68" customFormat="1" ht="12.75" customHeight="1">
      <c r="A304" s="28" t="s">
        <v>231</v>
      </c>
      <c r="B304" s="37" t="s">
        <v>155</v>
      </c>
      <c r="C304" s="24" t="s">
        <v>363</v>
      </c>
      <c r="D304" s="24" t="s">
        <v>357</v>
      </c>
      <c r="E304" s="48" t="s">
        <v>129</v>
      </c>
      <c r="F304" s="40" t="s">
        <v>232</v>
      </c>
      <c r="G304" s="324">
        <f>G305</f>
        <v>30</v>
      </c>
    </row>
    <row r="305" spans="1:7" s="185" customFormat="1" ht="29.25" customHeight="1">
      <c r="A305" s="125" t="s">
        <v>233</v>
      </c>
      <c r="B305" s="37" t="s">
        <v>155</v>
      </c>
      <c r="C305" s="24" t="s">
        <v>363</v>
      </c>
      <c r="D305" s="24" t="s">
        <v>357</v>
      </c>
      <c r="E305" s="48" t="s">
        <v>129</v>
      </c>
      <c r="F305" s="40" t="s">
        <v>194</v>
      </c>
      <c r="G305" s="324">
        <f>G306</f>
        <v>30</v>
      </c>
    </row>
    <row r="306" spans="1:7" s="139" customFormat="1" ht="15.75" customHeight="1">
      <c r="A306" s="26" t="s">
        <v>452</v>
      </c>
      <c r="B306" s="37" t="s">
        <v>155</v>
      </c>
      <c r="C306" s="24" t="s">
        <v>363</v>
      </c>
      <c r="D306" s="24" t="s">
        <v>357</v>
      </c>
      <c r="E306" s="48" t="s">
        <v>129</v>
      </c>
      <c r="F306" s="24" t="s">
        <v>376</v>
      </c>
      <c r="G306" s="328">
        <f>'расх 22 г'!G314</f>
        <v>30</v>
      </c>
    </row>
    <row r="307" spans="1:7" ht="15.75" customHeight="1">
      <c r="A307" s="192" t="s">
        <v>401</v>
      </c>
      <c r="B307" s="36" t="s">
        <v>155</v>
      </c>
      <c r="C307" s="201" t="s">
        <v>402</v>
      </c>
      <c r="D307" s="201"/>
      <c r="E307" s="48"/>
      <c r="F307" s="201"/>
      <c r="G307" s="327">
        <f>G308</f>
        <v>129.6</v>
      </c>
    </row>
    <row r="308" spans="1:7" ht="15.75" customHeight="1">
      <c r="A308" s="75" t="s">
        <v>403</v>
      </c>
      <c r="B308" s="36" t="s">
        <v>155</v>
      </c>
      <c r="C308" s="34" t="s">
        <v>402</v>
      </c>
      <c r="D308" s="34" t="s">
        <v>357</v>
      </c>
      <c r="E308" s="148"/>
      <c r="F308" s="34"/>
      <c r="G308" s="327">
        <f>G309</f>
        <v>129.6</v>
      </c>
    </row>
    <row r="309" spans="1:7" ht="13.5" customHeight="1" hidden="1">
      <c r="A309" s="207" t="s">
        <v>206</v>
      </c>
      <c r="B309" s="58" t="s">
        <v>155</v>
      </c>
      <c r="C309" s="50" t="s">
        <v>402</v>
      </c>
      <c r="D309" s="50" t="s">
        <v>357</v>
      </c>
      <c r="E309" s="74" t="s">
        <v>118</v>
      </c>
      <c r="F309" s="50"/>
      <c r="G309" s="344">
        <f>G310</f>
        <v>129.6</v>
      </c>
    </row>
    <row r="310" spans="1:7" s="68" customFormat="1" ht="14.25" customHeight="1">
      <c r="A310" s="183" t="s">
        <v>404</v>
      </c>
      <c r="B310" s="37" t="s">
        <v>155</v>
      </c>
      <c r="C310" s="45" t="s">
        <v>402</v>
      </c>
      <c r="D310" s="45" t="s">
        <v>357</v>
      </c>
      <c r="E310" s="51" t="s">
        <v>136</v>
      </c>
      <c r="F310" s="45"/>
      <c r="G310" s="324">
        <f>G311</f>
        <v>129.6</v>
      </c>
    </row>
    <row r="311" spans="1:7" s="68" customFormat="1" ht="14.25" customHeight="1">
      <c r="A311" s="76" t="s">
        <v>274</v>
      </c>
      <c r="B311" s="37" t="s">
        <v>155</v>
      </c>
      <c r="C311" s="24" t="s">
        <v>402</v>
      </c>
      <c r="D311" s="24" t="s">
        <v>357</v>
      </c>
      <c r="E311" s="48" t="s">
        <v>136</v>
      </c>
      <c r="F311" s="24" t="s">
        <v>275</v>
      </c>
      <c r="G311" s="328">
        <f>G313</f>
        <v>129.6</v>
      </c>
    </row>
    <row r="312" spans="1:7" s="185" customFormat="1" ht="29.25" customHeight="1">
      <c r="A312" s="76" t="s">
        <v>341</v>
      </c>
      <c r="B312" s="37" t="s">
        <v>155</v>
      </c>
      <c r="C312" s="24" t="s">
        <v>402</v>
      </c>
      <c r="D312" s="24" t="s">
        <v>357</v>
      </c>
      <c r="E312" s="48" t="s">
        <v>136</v>
      </c>
      <c r="F312" s="24" t="s">
        <v>534</v>
      </c>
      <c r="G312" s="328">
        <f>G313</f>
        <v>129.6</v>
      </c>
    </row>
    <row r="313" spans="1:7" s="139" customFormat="1" ht="29.25" customHeight="1">
      <c r="A313" s="208" t="s">
        <v>454</v>
      </c>
      <c r="B313" s="37" t="s">
        <v>155</v>
      </c>
      <c r="C313" s="24" t="s">
        <v>402</v>
      </c>
      <c r="D313" s="24" t="s">
        <v>357</v>
      </c>
      <c r="E313" s="48" t="s">
        <v>136</v>
      </c>
      <c r="F313" s="24" t="s">
        <v>405</v>
      </c>
      <c r="G313" s="345">
        <f>'расх 22 г'!G324</f>
        <v>129.6</v>
      </c>
    </row>
    <row r="314" spans="1:7" s="139" customFormat="1" ht="17.25" customHeight="1">
      <c r="A314" s="186" t="s">
        <v>398</v>
      </c>
      <c r="B314" s="36" t="s">
        <v>155</v>
      </c>
      <c r="C314" s="201" t="s">
        <v>400</v>
      </c>
      <c r="D314" s="24"/>
      <c r="E314" s="48"/>
      <c r="F314" s="24"/>
      <c r="G314" s="346">
        <f>G315</f>
        <v>327</v>
      </c>
    </row>
    <row r="315" spans="1:7" s="139" customFormat="1" ht="27" customHeight="1">
      <c r="A315" s="190" t="s">
        <v>399</v>
      </c>
      <c r="B315" s="36" t="s">
        <v>155</v>
      </c>
      <c r="C315" s="34" t="s">
        <v>400</v>
      </c>
      <c r="D315" s="34" t="s">
        <v>358</v>
      </c>
      <c r="E315" s="148"/>
      <c r="F315" s="34"/>
      <c r="G315" s="327">
        <f>G316</f>
        <v>327</v>
      </c>
    </row>
    <row r="316" spans="1:7" s="139" customFormat="1" ht="29.25" customHeight="1">
      <c r="A316" s="77" t="s">
        <v>206</v>
      </c>
      <c r="B316" s="58" t="s">
        <v>155</v>
      </c>
      <c r="C316" s="50" t="s">
        <v>400</v>
      </c>
      <c r="D316" s="50" t="s">
        <v>358</v>
      </c>
      <c r="E316" s="74" t="s">
        <v>118</v>
      </c>
      <c r="F316" s="50"/>
      <c r="G316" s="344">
        <f>G317+G322</f>
        <v>327</v>
      </c>
    </row>
    <row r="317" spans="1:7" s="139" customFormat="1" ht="24.75" customHeight="1">
      <c r="A317" s="210" t="s">
        <v>276</v>
      </c>
      <c r="B317" s="44" t="s">
        <v>155</v>
      </c>
      <c r="C317" s="45" t="s">
        <v>400</v>
      </c>
      <c r="D317" s="45" t="s">
        <v>358</v>
      </c>
      <c r="E317" s="51" t="s">
        <v>277</v>
      </c>
      <c r="F317" s="45"/>
      <c r="G317" s="324">
        <f>G318</f>
        <v>327</v>
      </c>
    </row>
    <row r="318" spans="1:7" s="139" customFormat="1" ht="29.25" customHeight="1">
      <c r="A318" s="28" t="s">
        <v>231</v>
      </c>
      <c r="B318" s="37" t="s">
        <v>155</v>
      </c>
      <c r="C318" s="29" t="s">
        <v>400</v>
      </c>
      <c r="D318" s="29" t="s">
        <v>358</v>
      </c>
      <c r="E318" s="48" t="s">
        <v>277</v>
      </c>
      <c r="F318" s="29" t="s">
        <v>232</v>
      </c>
      <c r="G318" s="324">
        <f>G319</f>
        <v>327</v>
      </c>
    </row>
    <row r="319" spans="1:7" s="139" customFormat="1" ht="29.25" customHeight="1">
      <c r="A319" s="125" t="s">
        <v>233</v>
      </c>
      <c r="B319" s="37" t="s">
        <v>155</v>
      </c>
      <c r="C319" s="29" t="s">
        <v>400</v>
      </c>
      <c r="D319" s="29" t="s">
        <v>358</v>
      </c>
      <c r="E319" s="48" t="s">
        <v>277</v>
      </c>
      <c r="F319" s="29" t="s">
        <v>194</v>
      </c>
      <c r="G319" s="324">
        <f>G321+G320</f>
        <v>327</v>
      </c>
    </row>
    <row r="320" spans="1:7" s="139" customFormat="1" ht="29.25" customHeight="1">
      <c r="A320" s="26" t="s">
        <v>452</v>
      </c>
      <c r="B320" s="37"/>
      <c r="C320" s="29" t="s">
        <v>400</v>
      </c>
      <c r="D320" s="29" t="s">
        <v>358</v>
      </c>
      <c r="E320" s="48" t="s">
        <v>277</v>
      </c>
      <c r="F320" s="29" t="s">
        <v>376</v>
      </c>
      <c r="G320" s="324">
        <f>'расх 22 г'!G331</f>
        <v>30</v>
      </c>
    </row>
    <row r="321" spans="1:7" s="139" customFormat="1" ht="29.25" customHeight="1">
      <c r="A321" s="26" t="s">
        <v>735</v>
      </c>
      <c r="B321" s="37" t="s">
        <v>155</v>
      </c>
      <c r="C321" s="29" t="s">
        <v>400</v>
      </c>
      <c r="D321" s="29" t="s">
        <v>358</v>
      </c>
      <c r="E321" s="48" t="s">
        <v>277</v>
      </c>
      <c r="F321" s="29" t="s">
        <v>708</v>
      </c>
      <c r="G321" s="325">
        <f>'расх 22 г'!G332</f>
        <v>297</v>
      </c>
    </row>
    <row r="322" spans="1:7" s="68" customFormat="1" ht="39" customHeight="1">
      <c r="A322" s="211" t="s">
        <v>278</v>
      </c>
      <c r="B322" s="37" t="s">
        <v>534</v>
      </c>
      <c r="C322" s="45" t="s">
        <v>400</v>
      </c>
      <c r="D322" s="45" t="s">
        <v>358</v>
      </c>
      <c r="E322" s="51" t="s">
        <v>279</v>
      </c>
      <c r="F322" s="51"/>
      <c r="G322" s="324">
        <f>G323</f>
        <v>0</v>
      </c>
    </row>
    <row r="323" spans="1:7" s="68" customFormat="1" ht="15.75" customHeight="1">
      <c r="A323" s="28" t="s">
        <v>231</v>
      </c>
      <c r="B323" s="37" t="s">
        <v>534</v>
      </c>
      <c r="C323" s="29" t="s">
        <v>400</v>
      </c>
      <c r="D323" s="29" t="s">
        <v>358</v>
      </c>
      <c r="E323" s="71" t="s">
        <v>279</v>
      </c>
      <c r="F323" s="29" t="s">
        <v>232</v>
      </c>
      <c r="G323" s="325">
        <f>G324</f>
        <v>0</v>
      </c>
    </row>
    <row r="324" spans="1:7" ht="27.75" customHeight="1">
      <c r="A324" s="125" t="s">
        <v>233</v>
      </c>
      <c r="B324" s="37" t="s">
        <v>534</v>
      </c>
      <c r="C324" s="29" t="s">
        <v>400</v>
      </c>
      <c r="D324" s="29" t="s">
        <v>358</v>
      </c>
      <c r="E324" s="71" t="s">
        <v>279</v>
      </c>
      <c r="F324" s="29" t="s">
        <v>194</v>
      </c>
      <c r="G324" s="325">
        <f>G325</f>
        <v>0</v>
      </c>
    </row>
    <row r="325" spans="1:7" s="139" customFormat="1" ht="33.75" customHeight="1">
      <c r="A325" s="26" t="s">
        <v>452</v>
      </c>
      <c r="B325" s="37" t="s">
        <v>534</v>
      </c>
      <c r="C325" s="29" t="s">
        <v>400</v>
      </c>
      <c r="D325" s="29" t="s">
        <v>358</v>
      </c>
      <c r="E325" s="71" t="s">
        <v>279</v>
      </c>
      <c r="F325" s="29" t="s">
        <v>376</v>
      </c>
      <c r="G325" s="325">
        <f>'расх 22 г'!G336</f>
        <v>0</v>
      </c>
    </row>
    <row r="326" spans="1:7" s="139" customFormat="1" ht="22.5" customHeight="1">
      <c r="A326" s="116" t="s">
        <v>582</v>
      </c>
      <c r="B326" s="37"/>
      <c r="C326" s="45" t="s">
        <v>368</v>
      </c>
      <c r="D326" s="45" t="s">
        <v>357</v>
      </c>
      <c r="E326" s="51" t="s">
        <v>584</v>
      </c>
      <c r="F326" s="29"/>
      <c r="G326" s="325">
        <f>G327</f>
        <v>0</v>
      </c>
    </row>
    <row r="327" spans="1:7" s="139" customFormat="1" ht="24.75" customHeight="1">
      <c r="A327" s="208" t="s">
        <v>583</v>
      </c>
      <c r="B327" s="37"/>
      <c r="C327" s="29" t="s">
        <v>368</v>
      </c>
      <c r="D327" s="29" t="s">
        <v>357</v>
      </c>
      <c r="E327" s="71" t="s">
        <v>584</v>
      </c>
      <c r="F327" s="29" t="s">
        <v>585</v>
      </c>
      <c r="G327" s="342">
        <f>G328</f>
        <v>0</v>
      </c>
    </row>
    <row r="328" spans="1:7" s="139" customFormat="1" ht="18.75" customHeight="1">
      <c r="A328" s="208"/>
      <c r="B328" s="37"/>
      <c r="C328" s="29" t="s">
        <v>368</v>
      </c>
      <c r="D328" s="29" t="s">
        <v>357</v>
      </c>
      <c r="E328" s="71" t="s">
        <v>584</v>
      </c>
      <c r="F328" s="29" t="s">
        <v>586</v>
      </c>
      <c r="G328" s="342">
        <f>'расх 22 г'!G339</f>
        <v>0</v>
      </c>
    </row>
    <row r="329" spans="1:7" s="139" customFormat="1" ht="20.25" customHeight="1" hidden="1">
      <c r="A329" s="208"/>
      <c r="B329" s="37"/>
      <c r="C329" s="29" t="s">
        <v>368</v>
      </c>
      <c r="D329" s="29" t="s">
        <v>357</v>
      </c>
      <c r="E329" s="71" t="s">
        <v>584</v>
      </c>
      <c r="F329" s="29"/>
      <c r="G329" s="325"/>
    </row>
    <row r="330" spans="1:7" ht="15" customHeight="1">
      <c r="A330" s="212" t="s">
        <v>407</v>
      </c>
      <c r="B330" s="36" t="s">
        <v>155</v>
      </c>
      <c r="C330" s="201" t="s">
        <v>410</v>
      </c>
      <c r="D330" s="201"/>
      <c r="E330" s="48"/>
      <c r="F330" s="201"/>
      <c r="G330" s="326">
        <f>G331</f>
        <v>353</v>
      </c>
    </row>
    <row r="331" spans="1:7" ht="16.5" customHeight="1">
      <c r="A331" s="54" t="s">
        <v>408</v>
      </c>
      <c r="B331" s="36" t="s">
        <v>155</v>
      </c>
      <c r="C331" s="34" t="s">
        <v>410</v>
      </c>
      <c r="D331" s="34" t="s">
        <v>360</v>
      </c>
      <c r="E331" s="148"/>
      <c r="F331" s="34"/>
      <c r="G331" s="327">
        <f>G332</f>
        <v>353</v>
      </c>
    </row>
    <row r="332" spans="1:7" s="139" customFormat="1" ht="30.75" customHeight="1">
      <c r="A332" s="77" t="s">
        <v>206</v>
      </c>
      <c r="B332" s="58" t="s">
        <v>155</v>
      </c>
      <c r="C332" s="50" t="s">
        <v>410</v>
      </c>
      <c r="D332" s="50" t="s">
        <v>360</v>
      </c>
      <c r="E332" s="74" t="s">
        <v>118</v>
      </c>
      <c r="F332" s="24"/>
      <c r="G332" s="328">
        <f>G333+G336+G339+G342+G345+G349</f>
        <v>353</v>
      </c>
    </row>
    <row r="333" spans="1:7" s="139" customFormat="1" ht="45.75" customHeight="1">
      <c r="A333" s="46" t="s">
        <v>151</v>
      </c>
      <c r="B333" s="44" t="s">
        <v>155</v>
      </c>
      <c r="C333" s="45" t="s">
        <v>410</v>
      </c>
      <c r="D333" s="45" t="s">
        <v>360</v>
      </c>
      <c r="E333" s="51" t="s">
        <v>137</v>
      </c>
      <c r="F333" s="45"/>
      <c r="G333" s="324">
        <f>G335</f>
        <v>307.6</v>
      </c>
    </row>
    <row r="334" spans="1:7" ht="17.25" customHeight="1">
      <c r="A334" s="28" t="s">
        <v>342</v>
      </c>
      <c r="B334" s="37" t="s">
        <v>155</v>
      </c>
      <c r="C334" s="24" t="s">
        <v>410</v>
      </c>
      <c r="D334" s="24" t="s">
        <v>360</v>
      </c>
      <c r="E334" s="48" t="s">
        <v>137</v>
      </c>
      <c r="F334" s="29" t="s">
        <v>343</v>
      </c>
      <c r="G334" s="342">
        <f>G335</f>
        <v>307.6</v>
      </c>
    </row>
    <row r="335" spans="1:7" s="139" customFormat="1" ht="28.5" customHeight="1">
      <c r="A335" s="26" t="s">
        <v>532</v>
      </c>
      <c r="B335" s="37" t="s">
        <v>155</v>
      </c>
      <c r="C335" s="24" t="s">
        <v>410</v>
      </c>
      <c r="D335" s="24" t="s">
        <v>360</v>
      </c>
      <c r="E335" s="48" t="s">
        <v>137</v>
      </c>
      <c r="F335" s="24" t="s">
        <v>370</v>
      </c>
      <c r="G335" s="328">
        <f>'расх 22 г'!G346</f>
        <v>307.6</v>
      </c>
    </row>
    <row r="336" spans="1:7" s="139" customFormat="1" ht="15" customHeight="1" hidden="1">
      <c r="A336" s="46" t="s">
        <v>33</v>
      </c>
      <c r="B336" s="44" t="s">
        <v>155</v>
      </c>
      <c r="C336" s="45" t="s">
        <v>410</v>
      </c>
      <c r="D336" s="45" t="s">
        <v>360</v>
      </c>
      <c r="E336" s="51" t="s">
        <v>138</v>
      </c>
      <c r="F336" s="45"/>
      <c r="G336" s="324">
        <f>G338</f>
        <v>0</v>
      </c>
    </row>
    <row r="337" spans="1:7" ht="17.25" customHeight="1" hidden="1">
      <c r="A337" s="28" t="s">
        <v>342</v>
      </c>
      <c r="B337" s="37" t="s">
        <v>155</v>
      </c>
      <c r="C337" s="24" t="s">
        <v>410</v>
      </c>
      <c r="D337" s="24" t="s">
        <v>360</v>
      </c>
      <c r="E337" s="48" t="s">
        <v>138</v>
      </c>
      <c r="F337" s="29" t="s">
        <v>343</v>
      </c>
      <c r="G337" s="324">
        <f>G338</f>
        <v>0</v>
      </c>
    </row>
    <row r="338" spans="1:7" s="68" customFormat="1" ht="15" customHeight="1" hidden="1">
      <c r="A338" s="26" t="s">
        <v>532</v>
      </c>
      <c r="B338" s="37" t="s">
        <v>155</v>
      </c>
      <c r="C338" s="24" t="s">
        <v>410</v>
      </c>
      <c r="D338" s="24" t="s">
        <v>360</v>
      </c>
      <c r="E338" s="48" t="s">
        <v>138</v>
      </c>
      <c r="F338" s="24" t="s">
        <v>370</v>
      </c>
      <c r="G338" s="328">
        <v>0</v>
      </c>
    </row>
    <row r="339" spans="1:7" ht="25.5">
      <c r="A339" s="46" t="s">
        <v>152</v>
      </c>
      <c r="B339" s="44" t="s">
        <v>155</v>
      </c>
      <c r="C339" s="45" t="s">
        <v>410</v>
      </c>
      <c r="D339" s="45" t="s">
        <v>360</v>
      </c>
      <c r="E339" s="51" t="s">
        <v>139</v>
      </c>
      <c r="F339" s="45"/>
      <c r="G339" s="324">
        <f>G341</f>
        <v>45.4</v>
      </c>
    </row>
    <row r="340" spans="1:7" ht="15.75">
      <c r="A340" s="28" t="s">
        <v>342</v>
      </c>
      <c r="B340" s="37" t="s">
        <v>155</v>
      </c>
      <c r="C340" s="24" t="s">
        <v>410</v>
      </c>
      <c r="D340" s="24" t="s">
        <v>360</v>
      </c>
      <c r="E340" s="48" t="s">
        <v>139</v>
      </c>
      <c r="F340" s="29" t="s">
        <v>343</v>
      </c>
      <c r="G340" s="342">
        <f>G341</f>
        <v>45.4</v>
      </c>
    </row>
    <row r="341" spans="1:9" ht="15.75">
      <c r="A341" s="26" t="s">
        <v>532</v>
      </c>
      <c r="B341" s="37" t="s">
        <v>155</v>
      </c>
      <c r="C341" s="24" t="s">
        <v>410</v>
      </c>
      <c r="D341" s="24" t="s">
        <v>360</v>
      </c>
      <c r="E341" s="48" t="s">
        <v>139</v>
      </c>
      <c r="F341" s="24" t="s">
        <v>370</v>
      </c>
      <c r="G341" s="328">
        <f>'расх 22 г'!G352</f>
        <v>45.4</v>
      </c>
      <c r="I341" s="127"/>
    </row>
    <row r="342" spans="1:9" ht="51.75" hidden="1">
      <c r="A342" s="406" t="s">
        <v>650</v>
      </c>
      <c r="B342" s="37"/>
      <c r="C342" s="45" t="s">
        <v>410</v>
      </c>
      <c r="D342" s="45" t="s">
        <v>360</v>
      </c>
      <c r="E342" s="51" t="s">
        <v>648</v>
      </c>
      <c r="F342" s="24"/>
      <c r="G342" s="324">
        <f>G343</f>
        <v>0</v>
      </c>
      <c r="I342" s="127"/>
    </row>
    <row r="343" spans="1:9" ht="15.75" hidden="1">
      <c r="A343" s="28" t="s">
        <v>342</v>
      </c>
      <c r="B343" s="37"/>
      <c r="C343" s="24" t="s">
        <v>410</v>
      </c>
      <c r="D343" s="24" t="s">
        <v>360</v>
      </c>
      <c r="E343" s="48" t="s">
        <v>648</v>
      </c>
      <c r="F343" s="29" t="s">
        <v>343</v>
      </c>
      <c r="G343" s="328">
        <f>G344</f>
        <v>0</v>
      </c>
      <c r="I343" s="127"/>
    </row>
    <row r="344" spans="1:9" ht="15.75" hidden="1">
      <c r="A344" s="26" t="s">
        <v>532</v>
      </c>
      <c r="B344" s="37"/>
      <c r="C344" s="24" t="s">
        <v>410</v>
      </c>
      <c r="D344" s="24" t="s">
        <v>360</v>
      </c>
      <c r="E344" s="48" t="s">
        <v>648</v>
      </c>
      <c r="F344" s="24" t="s">
        <v>370</v>
      </c>
      <c r="G344" s="328">
        <f>'расх 22 г'!G355</f>
        <v>0</v>
      </c>
      <c r="I344" s="127"/>
    </row>
    <row r="345" spans="1:9" ht="51" hidden="1">
      <c r="A345" s="414" t="s">
        <v>653</v>
      </c>
      <c r="B345" s="37"/>
      <c r="C345" s="45" t="s">
        <v>410</v>
      </c>
      <c r="D345" s="45" t="s">
        <v>360</v>
      </c>
      <c r="E345" s="51" t="s">
        <v>649</v>
      </c>
      <c r="F345" s="24"/>
      <c r="G345" s="324">
        <f>G346</f>
        <v>0</v>
      </c>
      <c r="I345" s="127"/>
    </row>
    <row r="346" spans="1:9" ht="15.75" hidden="1">
      <c r="A346" s="28" t="s">
        <v>342</v>
      </c>
      <c r="B346" s="37"/>
      <c r="C346" s="24" t="s">
        <v>410</v>
      </c>
      <c r="D346" s="24" t="s">
        <v>360</v>
      </c>
      <c r="E346" s="48" t="s">
        <v>649</v>
      </c>
      <c r="F346" s="29" t="s">
        <v>343</v>
      </c>
      <c r="G346" s="328">
        <f>G347</f>
        <v>0</v>
      </c>
      <c r="I346" s="127"/>
    </row>
    <row r="347" spans="1:9" ht="15.75" hidden="1">
      <c r="A347" s="26" t="s">
        <v>532</v>
      </c>
      <c r="B347" s="37"/>
      <c r="C347" s="24" t="s">
        <v>410</v>
      </c>
      <c r="D347" s="24" t="s">
        <v>360</v>
      </c>
      <c r="E347" s="48" t="s">
        <v>649</v>
      </c>
      <c r="F347" s="24" t="s">
        <v>370</v>
      </c>
      <c r="G347" s="328">
        <f>'расх 22 г'!G358</f>
        <v>0</v>
      </c>
      <c r="I347" s="127"/>
    </row>
    <row r="348" spans="1:9" ht="15.75" hidden="1">
      <c r="A348" s="26"/>
      <c r="B348" s="37"/>
      <c r="C348" s="24"/>
      <c r="D348" s="24"/>
      <c r="E348" s="48"/>
      <c r="F348" s="24"/>
      <c r="G348" s="328"/>
      <c r="I348" s="127"/>
    </row>
    <row r="349" spans="1:9" ht="128.25" hidden="1">
      <c r="A349" s="407" t="s">
        <v>651</v>
      </c>
      <c r="B349" s="37"/>
      <c r="C349" s="409" t="s">
        <v>410</v>
      </c>
      <c r="D349" s="409" t="s">
        <v>360</v>
      </c>
      <c r="E349" s="410" t="s">
        <v>652</v>
      </c>
      <c r="F349" s="24"/>
      <c r="G349" s="328">
        <f>G350</f>
        <v>0</v>
      </c>
      <c r="I349" s="127"/>
    </row>
    <row r="350" spans="1:9" ht="15.75" hidden="1">
      <c r="A350" s="28" t="s">
        <v>342</v>
      </c>
      <c r="B350" s="37"/>
      <c r="C350" s="24" t="s">
        <v>410</v>
      </c>
      <c r="D350" s="24" t="s">
        <v>360</v>
      </c>
      <c r="E350" s="48" t="s">
        <v>652</v>
      </c>
      <c r="F350" s="24" t="s">
        <v>343</v>
      </c>
      <c r="G350" s="328">
        <f>G351</f>
        <v>0</v>
      </c>
      <c r="I350" s="127"/>
    </row>
    <row r="351" spans="1:9" ht="15.75" hidden="1">
      <c r="A351" s="26" t="s">
        <v>532</v>
      </c>
      <c r="B351" s="37"/>
      <c r="C351" s="24" t="s">
        <v>410</v>
      </c>
      <c r="D351" s="24" t="s">
        <v>360</v>
      </c>
      <c r="E351" s="48" t="s">
        <v>652</v>
      </c>
      <c r="F351" s="24" t="s">
        <v>370</v>
      </c>
      <c r="G351" s="328">
        <f>'расх 22 г'!G363</f>
        <v>0</v>
      </c>
      <c r="I351" s="127"/>
    </row>
    <row r="352" spans="1:9" ht="15.75" hidden="1">
      <c r="A352" s="26"/>
      <c r="B352" s="37"/>
      <c r="C352" s="24"/>
      <c r="D352" s="24"/>
      <c r="E352" s="48"/>
      <c r="F352" s="24"/>
      <c r="G352" s="328"/>
      <c r="I352" s="127"/>
    </row>
    <row r="353" spans="1:9" ht="15.75">
      <c r="A353" s="192" t="s">
        <v>409</v>
      </c>
      <c r="B353" s="37"/>
      <c r="C353" s="201"/>
      <c r="D353" s="201"/>
      <c r="E353" s="48"/>
      <c r="F353" s="201"/>
      <c r="G353" s="375">
        <f>G18+G107+G121+G132+G170+G243+G307+G314+G330+G326</f>
        <v>40212.97127999999</v>
      </c>
      <c r="I353" s="170"/>
    </row>
    <row r="355" ht="15.75">
      <c r="G355" s="319"/>
    </row>
    <row r="356" ht="15.75">
      <c r="G356" s="214"/>
    </row>
    <row r="357" ht="15.75">
      <c r="G357" s="127"/>
    </row>
    <row r="358" spans="1:7" s="139" customFormat="1" ht="15.75">
      <c r="A358" s="4"/>
      <c r="B358" s="129"/>
      <c r="C358" s="130"/>
      <c r="D358" s="130"/>
      <c r="E358" s="4"/>
      <c r="F358" s="130"/>
      <c r="G358" s="9"/>
    </row>
    <row r="359" ht="15.75">
      <c r="G359" s="319"/>
    </row>
    <row r="362" spans="1:7" ht="15.75">
      <c r="A362" s="139"/>
      <c r="B362" s="20"/>
      <c r="C362" s="215"/>
      <c r="D362" s="215"/>
      <c r="E362" s="139"/>
      <c r="F362" s="215"/>
      <c r="G362" s="216"/>
    </row>
    <row r="366" spans="1:7" s="139" customFormat="1" ht="15.75">
      <c r="A366" s="4"/>
      <c r="B366" s="129"/>
      <c r="C366" s="130"/>
      <c r="D366" s="130"/>
      <c r="E366" s="4"/>
      <c r="F366" s="130"/>
      <c r="G366" s="9"/>
    </row>
    <row r="370" spans="1:7" ht="15.75">
      <c r="A370" s="139"/>
      <c r="B370" s="20"/>
      <c r="C370" s="215"/>
      <c r="D370" s="215"/>
      <c r="E370" s="139"/>
      <c r="F370" s="215"/>
      <c r="G370" s="216"/>
    </row>
    <row r="378" spans="1:7" s="139" customFormat="1" ht="15.75">
      <c r="A378" s="4"/>
      <c r="B378" s="129"/>
      <c r="C378" s="130"/>
      <c r="D378" s="130"/>
      <c r="E378" s="4"/>
      <c r="F378" s="130"/>
      <c r="G378" s="9"/>
    </row>
    <row r="382" spans="1:7" ht="15.75">
      <c r="A382" s="139"/>
      <c r="B382" s="20"/>
      <c r="C382" s="215"/>
      <c r="D382" s="215"/>
      <c r="E382" s="139"/>
      <c r="F382" s="215"/>
      <c r="G382" s="216"/>
    </row>
    <row r="405" spans="1:7" s="139" customFormat="1" ht="15.75">
      <c r="A405" s="4"/>
      <c r="B405" s="129"/>
      <c r="C405" s="130"/>
      <c r="D405" s="130"/>
      <c r="E405" s="4"/>
      <c r="F405" s="130"/>
      <c r="G405" s="9"/>
    </row>
    <row r="409" spans="1:7" ht="15.75">
      <c r="A409" s="139"/>
      <c r="B409" s="20"/>
      <c r="C409" s="215"/>
      <c r="D409" s="215"/>
      <c r="E409" s="139"/>
      <c r="F409" s="215"/>
      <c r="G409" s="216"/>
    </row>
    <row r="414" spans="1:7" s="139" customFormat="1" ht="15.75">
      <c r="A414" s="4"/>
      <c r="B414" s="129"/>
      <c r="C414" s="130"/>
      <c r="D414" s="130"/>
      <c r="E414" s="4"/>
      <c r="F414" s="130"/>
      <c r="G414" s="9"/>
    </row>
    <row r="418" spans="1:7" ht="15.75">
      <c r="A418" s="139"/>
      <c r="B418" s="20"/>
      <c r="C418" s="215"/>
      <c r="D418" s="215"/>
      <c r="E418" s="139"/>
      <c r="F418" s="215"/>
      <c r="G418" s="216"/>
    </row>
    <row r="429" spans="2:5" ht="15.75">
      <c r="B429" s="149"/>
      <c r="C429" s="150"/>
      <c r="D429" s="150"/>
      <c r="E429" s="151"/>
    </row>
    <row r="430" spans="2:5" ht="15.75">
      <c r="B430" s="149"/>
      <c r="C430" s="150"/>
      <c r="D430" s="150"/>
      <c r="E430" s="151"/>
    </row>
    <row r="431" spans="2:5" ht="15.75">
      <c r="B431" s="149"/>
      <c r="C431" s="150"/>
      <c r="D431" s="150"/>
      <c r="E431" s="151"/>
    </row>
    <row r="432" spans="2:5" ht="15.75">
      <c r="B432" s="149"/>
      <c r="C432" s="150"/>
      <c r="D432" s="150"/>
      <c r="E432" s="151"/>
    </row>
    <row r="433" spans="2:5" ht="15.75">
      <c r="B433" s="149"/>
      <c r="C433" s="150"/>
      <c r="D433" s="150"/>
      <c r="E433" s="151"/>
    </row>
  </sheetData>
  <sheetProtection/>
  <mergeCells count="10">
    <mergeCell ref="C10:G10"/>
    <mergeCell ref="C11:G11"/>
    <mergeCell ref="C12:G12"/>
    <mergeCell ref="A14:G14"/>
    <mergeCell ref="C1:G1"/>
    <mergeCell ref="C2:G2"/>
    <mergeCell ref="C3:G3"/>
    <mergeCell ref="C6:G6"/>
    <mergeCell ref="C7:G7"/>
    <mergeCell ref="C8:G8"/>
  </mergeCells>
  <hyperlinks>
    <hyperlink ref="A349" r:id="rId1" display="consultantplus://offline/ref=EAEBFF1546FBF940219E4E47721177D35DF5AF305B527D557D5104667A2B9DA0FC6A1C8E830C67107156059BF78333DCDFECF9296D832F940Ce4G"/>
  </hyperlink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2020-11-18T01:52:34Z</cp:lastPrinted>
  <dcterms:created xsi:type="dcterms:W3CDTF">2007-12-24T02:44:39Z</dcterms:created>
  <dcterms:modified xsi:type="dcterms:W3CDTF">2022-09-20T04:28:12Z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